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Area" localSheetId="0">'ЗФ'!$A$1:$F$104</definedName>
    <definedName name="_xlnm.Print_Area" localSheetId="1">'СФ'!$A$2:$F$79</definedName>
  </definedNames>
  <calcPr fullCalcOnLoad="1"/>
</workbook>
</file>

<file path=xl/sharedStrings.xml><?xml version="1.0" encoding="utf-8"?>
<sst xmlns="http://schemas.openxmlformats.org/spreadsheetml/2006/main" count="349" uniqueCount="234">
  <si>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</si>
  <si>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</si>
  <si>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</si>
  <si>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</si>
  <si>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</si>
  <si>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</si>
  <si>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</si>
  <si>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</si>
  <si>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</si>
  <si>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</si>
  <si>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</si>
  <si>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</si>
  <si>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</si>
  <si>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</si>
  <si>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</si>
  <si>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</si>
  <si>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</si>
  <si>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</si>
  <si>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</si>
  <si>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</si>
  <si>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</si>
  <si>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</si>
  <si>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</si>
  <si>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</si>
  <si>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</si>
  <si>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</si>
  <si>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</si>
  <si>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</si>
  <si>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</si>
  <si>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</si>
  <si>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</si>
  <si>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</si>
  <si>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</si>
  <si>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</si>
  <si>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</si>
  <si>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</si>
  <si>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</si>
  <si>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</si>
  <si>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</si>
  <si>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</si>
  <si>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</si>
  <si>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</si>
  <si>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</si>
  <si>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</si>
  <si>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</si>
  <si>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</si>
  <si>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</si>
  <si>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</si>
  <si>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</si>
  <si>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</si>
  <si>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</si>
  <si>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</si>
  <si>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</si>
  <si>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</si>
  <si>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</si>
  <si>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</si>
  <si>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</si>
  <si>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</si>
  <si>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</si>
  <si>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</si>
  <si>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</si>
  <si>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</si>
  <si>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</si>
  <si>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</si>
  <si>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</si>
  <si>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</si>
  <si>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</si>
  <si>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</si>
  <si>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</si>
  <si>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</si>
  <si>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</si>
  <si>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</si>
  <si>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</si>
  <si>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</si>
  <si>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</si>
  <si>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</si>
  <si>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</si>
  <si>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</si>
  <si>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</si>
  <si>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</si>
  <si>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</si>
  <si>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</si>
  <si>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</si>
  <si>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</si>
  <si>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</si>
  <si>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</si>
  <si>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</si>
  <si>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</si>
  <si>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</si>
  <si>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</si>
  <si>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</si>
  <si>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</si>
  <si>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</si>
  <si>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</si>
  <si>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</si>
  <si>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</si>
  <si>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</si>
  <si>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</si>
  <si>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</si>
  <si>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</si>
  <si>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</si>
  <si>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</si>
  <si>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</si>
  <si>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</si>
  <si>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</si>
  <si>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</si>
  <si>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</si>
  <si>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</si>
  <si>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</si>
  <si>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</si>
  <si>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</si>
  <si>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</si>
  <si>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</si>
  <si>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</si>
  <si>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</si>
  <si>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</si>
  <si>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</si>
  <si>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</si>
  <si>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</si>
  <si>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</si>
  <si>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</si>
  <si>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</si>
  <si>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</si>
  <si>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</si>
  <si>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</si>
  <si>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</si>
  <si>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</si>
  <si>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</si>
  <si>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</si>
  <si>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</si>
  <si>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</si>
  <si>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</si>
  <si>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</si>
  <si>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</si>
  <si>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</si>
  <si>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</si>
  <si>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</si>
  <si>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</si>
  <si>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</si>
  <si>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</si>
  <si>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</si>
  <si>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</si>
  <si>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</si>
  <si>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</si>
  <si>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</si>
  <si>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</si>
  <si>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</si>
  <si>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</si>
  <si>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</si>
  <si>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</si>
  <si>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</si>
  <si>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</si>
  <si>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</si>
  <si>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</si>
  <si>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</si>
  <si>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</si>
  <si>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</si>
  <si>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</si>
  <si>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</si>
  <si>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</si>
  <si>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</si>
  <si>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</si>
  <si>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</si>
  <si>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</si>
  <si>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</si>
  <si>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</si>
  <si>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</si>
  <si>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</si>
  <si>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0217650</t>
  </si>
  <si>
    <t>0217691</t>
  </si>
  <si>
    <t>0218340</t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</si>
  <si>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</si>
  <si>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</si>
  <si>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</si>
  <si>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</si>
  <si>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</si>
  <si>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</si>
  <si>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</si>
  <si>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</si>
  <si>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</si>
  <si>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</si>
  <si>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</si>
  <si>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</si>
  <si>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</si>
  <si>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t>Любов ОЦАБРИКА</t>
  </si>
  <si>
    <t>0217610</t>
  </si>
  <si>
    <t>0611210</t>
  </si>
  <si>
    <t>0813031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</si>
  <si>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</si>
  <si>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0216014</t>
  </si>
  <si>
    <t>0216017</t>
  </si>
  <si>
    <t>0611031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</si>
  <si>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</si>
  <si>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</si>
  <si>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Забезпечення збору та вивезення сміття і відходів</t>
  </si>
  <si>
    <r>
      <t xml:space="preserve">Фонд комінального майна міста Нетішина  </t>
    </r>
    <r>
      <rPr>
        <sz val="10"/>
        <rFont val="Times New Roman"/>
        <family val="1"/>
      </rPr>
      <t xml:space="preserve">(головний розпорядник)  </t>
    </r>
  </si>
  <si>
    <t>ІІ. Видатки спеціального фонду бюджету Нетішинської міської територіальної громади</t>
  </si>
  <si>
    <t>І. Видатки загального фонду бюджету Нетішинської міської територіальної громади</t>
  </si>
  <si>
    <t>0611181</t>
  </si>
  <si>
    <t>0611182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</si>
  <si>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</si>
  <si>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</si>
  <si>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3116030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</si>
  <si>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</si>
  <si>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3719770</t>
  </si>
  <si>
    <t>Інші субвенції з місцевого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</si>
  <si>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</si>
  <si>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про виконання бюджету Нетішинської міської територіальної громади за січень-грудень 2021 року </t>
  </si>
  <si>
    <t>Касові видатки за січень - грудень                2021 року</t>
  </si>
  <si>
    <t>Касові видатки за січень - грудень             2021 року</t>
  </si>
  <si>
    <t>Інша діяльність, пов`язана з експлуатацією об`єктів житлово-комунального господарства</t>
  </si>
  <si>
    <t>0217160</t>
  </si>
  <si>
    <t>Реалізація програм в галузі рибного господарства</t>
  </si>
  <si>
    <t>Сприяння розвитку малого та середнього підприємництва</t>
  </si>
  <si>
    <t>0611021</t>
  </si>
  <si>
    <t>0217670</t>
  </si>
  <si>
    <t>Внески до статутного капіталу суб`єктів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</si>
  <si>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</si>
  <si>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0611171</t>
  </si>
  <si>
    <t>0611172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</si>
  <si>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</si>
  <si>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</si>
  <si>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</si>
  <si>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0816083</t>
  </si>
  <si>
    <t>1517322</t>
  </si>
  <si>
    <t xml:space="preserve">до рішення виконавчого </t>
  </si>
  <si>
    <t xml:space="preserve">комітету міської ради </t>
  </si>
  <si>
    <t>__.02.2022 № __/2022</t>
  </si>
  <si>
    <t>Керуючий справами</t>
  </si>
  <si>
    <t>Код прог-рамної класифікації видатків</t>
  </si>
  <si>
    <r>
      <t xml:space="preserve">Управління соціального захисту населення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</si>
  <si>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</si>
  <si>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Фонд комінального майна міста Нетішина </t>
    </r>
    <r>
      <rPr>
        <sz val="10"/>
        <rFont val="Times New Roman"/>
        <family val="1"/>
      </rPr>
      <t xml:space="preserve">(відповідальний виконавець)  </t>
    </r>
  </si>
  <si>
    <t>Співфінансування заходів, що реалізуються за рахунок субвенції з дер-жавного бюджету місцевим бюджетам на забезпечення якісної, сучас-ної та доступної загальної середньої освіти `Нова українська школа`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</si>
</sst>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26" fillId="0" borderId="12" xfId="0" applyFont="1" applyBorder="1" applyAlignment="1">
      <alignment/>
    </xf>
    <xf numFmtId="4" fontId="26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189" fontId="18" fillId="25" borderId="10" xfId="0" applyNumberFormat="1" applyFont="1" applyFill="1" applyBorder="1" applyAlignment="1">
      <alignment vertical="center" wrapText="1"/>
    </xf>
    <xf numFmtId="4" fontId="18" fillId="25" borderId="10" xfId="0" applyNumberFormat="1" applyFont="1" applyFill="1" applyBorder="1" applyAlignment="1">
      <alignment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4" fontId="18" fillId="0" borderId="10" xfId="55" applyNumberFormat="1" applyFont="1" applyBorder="1" applyAlignment="1">
      <alignment vertical="center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20" fillId="6" borderId="10" xfId="0" applyNumberFormat="1" applyFont="1" applyFill="1" applyBorder="1" applyAlignment="1" quotePrefix="1">
      <alignment horizontal="right" vertical="center"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view="pageBreakPreview" zoomScaleSheetLayoutView="100" zoomScalePageLayoutView="0" workbookViewId="0" topLeftCell="A94">
      <selection activeCell="B39" sqref="B39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3.125" style="1" customWidth="1"/>
    <col min="4" max="4" width="14.125" style="1" customWidth="1"/>
    <col min="5" max="5" width="14.875" style="1" customWidth="1"/>
    <col min="6" max="6" width="8.25390625" style="1" customWidth="1"/>
    <col min="7" max="7" width="10.625" style="1" bestFit="1" customWidth="1"/>
    <col min="8" max="16384" width="9.125" style="1" customWidth="1"/>
  </cols>
  <sheetData>
    <row r="1" spans="2:7" ht="18" customHeight="1">
      <c r="B1" s="31"/>
      <c r="C1" s="72" t="s">
        <v>49</v>
      </c>
      <c r="D1" s="72"/>
      <c r="E1" s="73"/>
      <c r="F1" s="73"/>
      <c r="G1" s="8"/>
    </row>
    <row r="2" spans="2:7" ht="18.75">
      <c r="B2" s="31"/>
      <c r="C2" s="73" t="s">
        <v>225</v>
      </c>
      <c r="D2" s="74"/>
      <c r="E2" s="74"/>
      <c r="F2" s="74"/>
      <c r="G2" s="8"/>
    </row>
    <row r="3" spans="2:7" ht="15.75" customHeight="1">
      <c r="B3" s="31"/>
      <c r="C3" s="73" t="s">
        <v>226</v>
      </c>
      <c r="D3" s="74"/>
      <c r="E3" s="74"/>
      <c r="F3" s="74"/>
      <c r="G3" s="2"/>
    </row>
    <row r="4" spans="2:7" ht="15.75" customHeight="1">
      <c r="B4" s="31"/>
      <c r="C4" s="72" t="s">
        <v>227</v>
      </c>
      <c r="D4" s="72"/>
      <c r="E4" s="72"/>
      <c r="F4" s="72"/>
      <c r="G4" s="2"/>
    </row>
    <row r="5" spans="2:6" ht="18.75" customHeight="1">
      <c r="B5" s="31"/>
      <c r="C5" s="46"/>
      <c r="D5" s="46"/>
      <c r="E5" s="46"/>
      <c r="F5" s="46"/>
    </row>
    <row r="6" spans="1:6" ht="15" customHeight="1">
      <c r="A6" s="69" t="s">
        <v>2</v>
      </c>
      <c r="B6" s="70"/>
      <c r="C6" s="70"/>
      <c r="D6" s="70"/>
      <c r="E6" s="70"/>
      <c r="F6" s="70"/>
    </row>
    <row r="7" spans="1:6" ht="16.5">
      <c r="A7" s="69" t="s">
        <v>207</v>
      </c>
      <c r="B7" s="70"/>
      <c r="C7" s="70"/>
      <c r="D7" s="70"/>
      <c r="E7" s="70"/>
      <c r="F7" s="70"/>
    </row>
    <row r="8" spans="1:6" ht="21.75" customHeight="1">
      <c r="A8" s="54" t="s">
        <v>197</v>
      </c>
      <c r="B8" s="54"/>
      <c r="C8" s="55"/>
      <c r="D8" s="56"/>
      <c r="E8" s="11"/>
      <c r="F8" s="12"/>
    </row>
    <row r="9" spans="1:6" ht="57.75" customHeight="1">
      <c r="A9" s="52" t="s">
        <v>180</v>
      </c>
      <c r="B9" s="4" t="s">
        <v>45</v>
      </c>
      <c r="C9" s="52" t="s">
        <v>73</v>
      </c>
      <c r="D9" s="52" t="s">
        <v>208</v>
      </c>
      <c r="E9" s="51" t="s">
        <v>0</v>
      </c>
      <c r="F9" s="51" t="s">
        <v>1</v>
      </c>
    </row>
    <row r="10" spans="1:6" ht="12.75">
      <c r="A10" s="13" t="s">
        <v>3</v>
      </c>
      <c r="B10" s="14">
        <v>2</v>
      </c>
      <c r="C10" s="15">
        <v>3</v>
      </c>
      <c r="D10" s="15">
        <v>4</v>
      </c>
      <c r="E10" s="16" t="s">
        <v>4</v>
      </c>
      <c r="F10" s="16" t="s">
        <v>5</v>
      </c>
    </row>
    <row r="11" spans="1:6" ht="26.25" customHeight="1">
      <c r="A11" s="39" t="s">
        <v>74</v>
      </c>
      <c r="B11" s="40" t="s">
        <v>77</v>
      </c>
      <c r="C11" s="23">
        <f>C12</f>
        <v>127355502.03999999</v>
      </c>
      <c r="D11" s="23">
        <f>D12</f>
        <v>125612510.58</v>
      </c>
      <c r="E11" s="23">
        <f>E12</f>
        <v>-1742991.4599999986</v>
      </c>
      <c r="F11" s="24">
        <f>F12</f>
        <v>98.63139681279529</v>
      </c>
    </row>
    <row r="12" spans="1:7" ht="26.25" customHeight="1">
      <c r="A12" s="39" t="s">
        <v>75</v>
      </c>
      <c r="B12" s="40" t="s">
        <v>76</v>
      </c>
      <c r="C12" s="23">
        <f>SUM(C13:C37)</f>
        <v>127355502.03999999</v>
      </c>
      <c r="D12" s="23">
        <f>SUM(D13:D37)</f>
        <v>125612510.58</v>
      </c>
      <c r="E12" s="23">
        <f>SUM(E13:E37)</f>
        <v>-1742991.4599999986</v>
      </c>
      <c r="F12" s="24">
        <f>D12/C12*100</f>
        <v>98.63139681279529</v>
      </c>
      <c r="G12" s="26">
        <f>D12-C12</f>
        <v>-1742991.4599999934</v>
      </c>
    </row>
    <row r="13" spans="1:6" ht="40.5" customHeight="1">
      <c r="A13" s="62" t="s">
        <v>81</v>
      </c>
      <c r="B13" s="63" t="s">
        <v>6</v>
      </c>
      <c r="C13" s="20">
        <v>34303943</v>
      </c>
      <c r="D13" s="20">
        <v>33832136.72</v>
      </c>
      <c r="E13" s="20">
        <f aca="true" t="shared" si="0" ref="E13:E35">D13-C13</f>
        <v>-471806.2800000012</v>
      </c>
      <c r="F13" s="20">
        <f aca="true" t="shared" si="1" ref="F13:F36">SUM(D13/C13*100)</f>
        <v>98.62462959432972</v>
      </c>
    </row>
    <row r="14" spans="1:6" ht="13.5" customHeight="1">
      <c r="A14" s="62" t="s">
        <v>82</v>
      </c>
      <c r="B14" s="63" t="s">
        <v>7</v>
      </c>
      <c r="C14" s="20">
        <v>950288</v>
      </c>
      <c r="D14" s="20">
        <v>897709.1599999999</v>
      </c>
      <c r="E14" s="20">
        <f t="shared" si="0"/>
        <v>-52578.840000000084</v>
      </c>
      <c r="F14" s="20">
        <f t="shared" si="1"/>
        <v>94.46706261680669</v>
      </c>
    </row>
    <row r="15" spans="1:6" ht="13.5" customHeight="1">
      <c r="A15" s="62" t="s">
        <v>83</v>
      </c>
      <c r="B15" s="63" t="s">
        <v>8</v>
      </c>
      <c r="C15" s="20">
        <f>26133002+1636333</f>
        <v>27769335</v>
      </c>
      <c r="D15" s="20">
        <v>27713805.67</v>
      </c>
      <c r="E15" s="20">
        <f t="shared" si="0"/>
        <v>-55529.32999999821</v>
      </c>
      <c r="F15" s="20">
        <f t="shared" si="1"/>
        <v>99.8000336342228</v>
      </c>
    </row>
    <row r="16" spans="1:6" ht="24.75" customHeight="1">
      <c r="A16" s="62" t="s">
        <v>84</v>
      </c>
      <c r="B16" s="63" t="s">
        <v>9</v>
      </c>
      <c r="C16" s="20">
        <v>1968926</v>
      </c>
      <c r="D16" s="20">
        <v>1968869.05</v>
      </c>
      <c r="E16" s="20">
        <f t="shared" si="0"/>
        <v>-56.949999999953434</v>
      </c>
      <c r="F16" s="20">
        <f t="shared" si="1"/>
        <v>99.99710756016225</v>
      </c>
    </row>
    <row r="17" spans="1:6" ht="27" customHeight="1">
      <c r="A17" s="62" t="s">
        <v>85</v>
      </c>
      <c r="B17" s="63" t="s">
        <v>10</v>
      </c>
      <c r="C17" s="20">
        <v>950920</v>
      </c>
      <c r="D17" s="20">
        <v>950900</v>
      </c>
      <c r="E17" s="20">
        <f t="shared" si="0"/>
        <v>-20</v>
      </c>
      <c r="F17" s="20">
        <f t="shared" si="1"/>
        <v>99.99789677365078</v>
      </c>
    </row>
    <row r="18" spans="1:6" ht="13.5" customHeight="1">
      <c r="A18" s="62" t="s">
        <v>86</v>
      </c>
      <c r="B18" s="63" t="s">
        <v>11</v>
      </c>
      <c r="C18" s="20">
        <v>122000</v>
      </c>
      <c r="D18" s="20">
        <v>122000</v>
      </c>
      <c r="E18" s="20">
        <f t="shared" si="0"/>
        <v>0</v>
      </c>
      <c r="F18" s="20">
        <f t="shared" si="1"/>
        <v>100</v>
      </c>
    </row>
    <row r="19" spans="1:6" ht="13.5" customHeight="1">
      <c r="A19" s="62" t="s">
        <v>87</v>
      </c>
      <c r="B19" s="63" t="s">
        <v>12</v>
      </c>
      <c r="C19" s="20">
        <v>139500</v>
      </c>
      <c r="D19" s="20">
        <v>136500</v>
      </c>
      <c r="E19" s="20">
        <f t="shared" si="0"/>
        <v>-3000</v>
      </c>
      <c r="F19" s="20">
        <f t="shared" si="1"/>
        <v>97.84946236559139</v>
      </c>
    </row>
    <row r="20" spans="1:6" ht="40.5" customHeight="1">
      <c r="A20" s="62" t="s">
        <v>88</v>
      </c>
      <c r="B20" s="63" t="s">
        <v>13</v>
      </c>
      <c r="C20" s="20">
        <v>108000</v>
      </c>
      <c r="D20" s="20">
        <v>108000</v>
      </c>
      <c r="E20" s="20">
        <f t="shared" si="0"/>
        <v>0</v>
      </c>
      <c r="F20" s="20">
        <f t="shared" si="1"/>
        <v>100</v>
      </c>
    </row>
    <row r="21" spans="1:6" ht="13.5" customHeight="1">
      <c r="A21" s="62" t="s">
        <v>89</v>
      </c>
      <c r="B21" s="63" t="s">
        <v>14</v>
      </c>
      <c r="C21" s="20">
        <v>940250</v>
      </c>
      <c r="D21" s="20">
        <v>933749.3</v>
      </c>
      <c r="E21" s="20">
        <f t="shared" si="0"/>
        <v>-6500.699999999953</v>
      </c>
      <c r="F21" s="20">
        <f t="shared" si="1"/>
        <v>99.30862004785962</v>
      </c>
    </row>
    <row r="22" spans="1:6" ht="25.5">
      <c r="A22" s="62" t="s">
        <v>90</v>
      </c>
      <c r="B22" s="63" t="s">
        <v>15</v>
      </c>
      <c r="C22" s="20">
        <v>800000</v>
      </c>
      <c r="D22" s="20">
        <v>799496.09</v>
      </c>
      <c r="E22" s="20">
        <f t="shared" si="0"/>
        <v>-503.9100000000326</v>
      </c>
      <c r="F22" s="20">
        <f t="shared" si="1"/>
        <v>99.93701125</v>
      </c>
    </row>
    <row r="23" spans="1:6" ht="25.5">
      <c r="A23" s="62" t="s">
        <v>91</v>
      </c>
      <c r="B23" s="63" t="s">
        <v>16</v>
      </c>
      <c r="C23" s="20">
        <v>200000</v>
      </c>
      <c r="D23" s="20">
        <v>198888.55</v>
      </c>
      <c r="E23" s="20">
        <f t="shared" si="0"/>
        <v>-1111.4500000000116</v>
      </c>
      <c r="F23" s="20">
        <f t="shared" si="1"/>
        <v>99.44427499999999</v>
      </c>
    </row>
    <row r="24" spans="1:6" ht="13.5" customHeight="1">
      <c r="A24" s="62" t="s">
        <v>92</v>
      </c>
      <c r="B24" s="63" t="s">
        <v>50</v>
      </c>
      <c r="C24" s="20">
        <v>115000</v>
      </c>
      <c r="D24" s="20">
        <v>115000</v>
      </c>
      <c r="E24" s="20">
        <f t="shared" si="0"/>
        <v>0</v>
      </c>
      <c r="F24" s="20">
        <f t="shared" si="1"/>
        <v>100</v>
      </c>
    </row>
    <row r="25" spans="1:6" ht="13.5" customHeight="1">
      <c r="A25" s="62" t="s">
        <v>189</v>
      </c>
      <c r="B25" s="63" t="s">
        <v>194</v>
      </c>
      <c r="C25" s="20">
        <v>18819</v>
      </c>
      <c r="D25" s="20">
        <v>16433.48</v>
      </c>
      <c r="E25" s="20">
        <f t="shared" si="0"/>
        <v>-2385.5200000000004</v>
      </c>
      <c r="F25" s="20">
        <f t="shared" si="1"/>
        <v>87.32387480737552</v>
      </c>
    </row>
    <row r="26" spans="1:6" ht="13.5" customHeight="1">
      <c r="A26" s="62" t="s">
        <v>93</v>
      </c>
      <c r="B26" s="63" t="s">
        <v>52</v>
      </c>
      <c r="C26" s="20">
        <v>8067</v>
      </c>
      <c r="D26" s="20">
        <v>8066.6</v>
      </c>
      <c r="E26" s="20">
        <f t="shared" si="0"/>
        <v>-0.3999999999996362</v>
      </c>
      <c r="F26" s="20">
        <f t="shared" si="1"/>
        <v>99.99504152720962</v>
      </c>
    </row>
    <row r="27" spans="1:6" ht="25.5">
      <c r="A27" s="62" t="s">
        <v>190</v>
      </c>
      <c r="B27" s="63" t="s">
        <v>210</v>
      </c>
      <c r="C27" s="20">
        <v>100000</v>
      </c>
      <c r="D27" s="20">
        <v>45672.26</v>
      </c>
      <c r="E27" s="20">
        <f t="shared" si="0"/>
        <v>-54327.74</v>
      </c>
      <c r="F27" s="20">
        <f t="shared" si="1"/>
        <v>45.67226</v>
      </c>
    </row>
    <row r="28" spans="1:6" ht="13.5" customHeight="1">
      <c r="A28" s="62" t="s">
        <v>94</v>
      </c>
      <c r="B28" s="63" t="s">
        <v>17</v>
      </c>
      <c r="C28" s="20">
        <v>40953133.04</v>
      </c>
      <c r="D28" s="20">
        <v>40454488.68</v>
      </c>
      <c r="E28" s="20">
        <f t="shared" si="0"/>
        <v>-498644.3599999994</v>
      </c>
      <c r="F28" s="20">
        <f t="shared" si="1"/>
        <v>98.78240241225754</v>
      </c>
    </row>
    <row r="29" spans="1:6" ht="13.5" customHeight="1">
      <c r="A29" s="62" t="s">
        <v>95</v>
      </c>
      <c r="B29" s="63" t="s">
        <v>18</v>
      </c>
      <c r="C29" s="20">
        <v>329000</v>
      </c>
      <c r="D29" s="20">
        <v>209980.07</v>
      </c>
      <c r="E29" s="20">
        <f t="shared" si="0"/>
        <v>-119019.93</v>
      </c>
      <c r="F29" s="20">
        <f t="shared" si="1"/>
        <v>63.823729483282676</v>
      </c>
    </row>
    <row r="30" spans="1:6" ht="13.5" customHeight="1">
      <c r="A30" s="62" t="s">
        <v>211</v>
      </c>
      <c r="B30" s="63" t="s">
        <v>212</v>
      </c>
      <c r="C30" s="20">
        <v>45000</v>
      </c>
      <c r="D30" s="20">
        <v>44975</v>
      </c>
      <c r="E30" s="20">
        <f t="shared" si="0"/>
        <v>-25</v>
      </c>
      <c r="F30" s="20">
        <f t="shared" si="1"/>
        <v>99.94444444444444</v>
      </c>
    </row>
    <row r="31" spans="1:6" ht="15.75" customHeight="1">
      <c r="A31" s="62" t="s">
        <v>96</v>
      </c>
      <c r="B31" s="63" t="s">
        <v>19</v>
      </c>
      <c r="C31" s="20">
        <v>2435314</v>
      </c>
      <c r="D31" s="20">
        <v>2358368.64</v>
      </c>
      <c r="E31" s="20">
        <f t="shared" si="0"/>
        <v>-76945.35999999987</v>
      </c>
      <c r="F31" s="20">
        <f t="shared" si="1"/>
        <v>96.84043371819814</v>
      </c>
    </row>
    <row r="32" spans="1:6" ht="24.75" customHeight="1">
      <c r="A32" s="62" t="s">
        <v>97</v>
      </c>
      <c r="B32" s="63" t="s">
        <v>20</v>
      </c>
      <c r="C32" s="20">
        <v>13014808</v>
      </c>
      <c r="D32" s="20">
        <v>12910138.9</v>
      </c>
      <c r="E32" s="20">
        <f t="shared" si="0"/>
        <v>-104669.09999999963</v>
      </c>
      <c r="F32" s="20">
        <f>SUM(D32/C32*100)</f>
        <v>99.19576915771636</v>
      </c>
    </row>
    <row r="33" spans="1:6" ht="13.5" customHeight="1">
      <c r="A33" s="62" t="s">
        <v>185</v>
      </c>
      <c r="B33" s="63" t="s">
        <v>213</v>
      </c>
      <c r="C33" s="20">
        <v>413520</v>
      </c>
      <c r="D33" s="20">
        <v>284883</v>
      </c>
      <c r="E33" s="20">
        <f t="shared" si="0"/>
        <v>-128637</v>
      </c>
      <c r="F33" s="20">
        <f t="shared" si="1"/>
        <v>68.89219384793964</v>
      </c>
    </row>
    <row r="34" spans="1:6" ht="15" customHeight="1">
      <c r="A34" s="62" t="s">
        <v>98</v>
      </c>
      <c r="B34" s="63" t="s">
        <v>21</v>
      </c>
      <c r="C34" s="20">
        <v>36779</v>
      </c>
      <c r="D34" s="20">
        <v>36779</v>
      </c>
      <c r="E34" s="20">
        <f t="shared" si="0"/>
        <v>0</v>
      </c>
      <c r="F34" s="20">
        <f t="shared" si="1"/>
        <v>100</v>
      </c>
    </row>
    <row r="35" spans="1:6" ht="16.5" customHeight="1">
      <c r="A35" s="62" t="s">
        <v>99</v>
      </c>
      <c r="B35" s="63" t="s">
        <v>22</v>
      </c>
      <c r="C35" s="20">
        <v>1075000</v>
      </c>
      <c r="D35" s="20">
        <v>1059670.41</v>
      </c>
      <c r="E35" s="20">
        <f t="shared" si="0"/>
        <v>-15329.590000000084</v>
      </c>
      <c r="F35" s="20">
        <f t="shared" si="1"/>
        <v>98.57399162790696</v>
      </c>
    </row>
    <row r="36" spans="1:6" ht="25.5" customHeight="1">
      <c r="A36" s="62" t="s">
        <v>100</v>
      </c>
      <c r="B36" s="63" t="s">
        <v>23</v>
      </c>
      <c r="C36" s="20">
        <v>165900</v>
      </c>
      <c r="D36" s="20">
        <v>14000</v>
      </c>
      <c r="E36" s="20">
        <f>D36-C36</f>
        <v>-151900</v>
      </c>
      <c r="F36" s="20">
        <f t="shared" si="1"/>
        <v>8.438818565400844</v>
      </c>
    </row>
    <row r="37" spans="1:6" ht="26.25" customHeight="1">
      <c r="A37" s="62" t="s">
        <v>101</v>
      </c>
      <c r="B37" s="63" t="s">
        <v>24</v>
      </c>
      <c r="C37" s="20">
        <v>392000</v>
      </c>
      <c r="D37" s="20">
        <v>392000</v>
      </c>
      <c r="E37" s="20">
        <f>D37-C37</f>
        <v>0</v>
      </c>
      <c r="F37" s="20">
        <f>D37/C37*100</f>
        <v>100</v>
      </c>
    </row>
    <row r="38" spans="1:6" ht="26.25" customHeight="1">
      <c r="A38" s="17" t="s">
        <v>78</v>
      </c>
      <c r="B38" s="22" t="s">
        <v>79</v>
      </c>
      <c r="C38" s="23">
        <f>C39</f>
        <v>216821972.6</v>
      </c>
      <c r="D38" s="23">
        <f>D39</f>
        <v>214301004.95</v>
      </c>
      <c r="E38" s="23">
        <f>E39</f>
        <v>-2520967.64999999</v>
      </c>
      <c r="F38" s="24">
        <f>D38/C38*100</f>
        <v>98.8373098815724</v>
      </c>
    </row>
    <row r="39" spans="1:6" ht="26.25" customHeight="1">
      <c r="A39" s="17" t="s">
        <v>80</v>
      </c>
      <c r="B39" s="22" t="s">
        <v>179</v>
      </c>
      <c r="C39" s="23">
        <f>SUM(C40:C55)</f>
        <v>216821972.6</v>
      </c>
      <c r="D39" s="23">
        <f>SUM(D40:D55)</f>
        <v>214301004.95</v>
      </c>
      <c r="E39" s="23">
        <f>SUM(E40:E55)</f>
        <v>-2520967.64999999</v>
      </c>
      <c r="F39" s="24">
        <f>D39/C39*100</f>
        <v>98.8373098815724</v>
      </c>
    </row>
    <row r="40" spans="1:6" ht="25.5" customHeight="1">
      <c r="A40" s="62" t="s">
        <v>102</v>
      </c>
      <c r="B40" s="63" t="s">
        <v>53</v>
      </c>
      <c r="C40" s="64">
        <v>2589981</v>
      </c>
      <c r="D40" s="64">
        <v>2587696.8199999994</v>
      </c>
      <c r="E40" s="20">
        <f>D40-C40</f>
        <v>-2284.1800000006333</v>
      </c>
      <c r="F40" s="21">
        <f>SUM(D40/C40*100)</f>
        <v>99.91180707503258</v>
      </c>
    </row>
    <row r="41" spans="1:6" ht="13.5" customHeight="1">
      <c r="A41" s="62" t="s">
        <v>103</v>
      </c>
      <c r="B41" s="63" t="s">
        <v>25</v>
      </c>
      <c r="C41" s="64">
        <v>78225846.8</v>
      </c>
      <c r="D41" s="64">
        <v>78201947.74000001</v>
      </c>
      <c r="E41" s="20">
        <f>D41-C41</f>
        <v>-23899.059999987483</v>
      </c>
      <c r="F41" s="21">
        <f>SUM(D41/C41*100)</f>
        <v>99.9694486400881</v>
      </c>
    </row>
    <row r="42" spans="1:6" ht="25.5" customHeight="1">
      <c r="A42" s="62" t="s">
        <v>214</v>
      </c>
      <c r="B42" s="63" t="s">
        <v>64</v>
      </c>
      <c r="C42" s="64">
        <v>32453391</v>
      </c>
      <c r="D42" s="64">
        <v>32264787.77</v>
      </c>
      <c r="E42" s="20">
        <f>D42-C42</f>
        <v>-188603.23000000045</v>
      </c>
      <c r="F42" s="21">
        <f>SUM(D42/C42*100)</f>
        <v>99.4188489270659</v>
      </c>
    </row>
    <row r="43" spans="1:6" ht="20.25" customHeight="1">
      <c r="A43" s="62" t="s">
        <v>191</v>
      </c>
      <c r="B43" s="63" t="s">
        <v>64</v>
      </c>
      <c r="C43" s="64">
        <v>86049100</v>
      </c>
      <c r="D43" s="64">
        <v>83983060.03</v>
      </c>
      <c r="E43" s="20">
        <f>D43-C43</f>
        <v>-2066039.9699999988</v>
      </c>
      <c r="F43" s="21">
        <f>SUM(D43/C43*100)</f>
        <v>97.59899874606475</v>
      </c>
    </row>
    <row r="44" spans="1:6" ht="25.5" customHeight="1">
      <c r="A44" s="62" t="s">
        <v>104</v>
      </c>
      <c r="B44" s="63" t="s">
        <v>54</v>
      </c>
      <c r="C44" s="64">
        <v>9547166</v>
      </c>
      <c r="D44" s="64">
        <v>9547165.939999998</v>
      </c>
      <c r="E44" s="20">
        <f>D44-C44</f>
        <v>-0.06000000238418579</v>
      </c>
      <c r="F44" s="21">
        <f>SUM(D44/C44*100)</f>
        <v>99.99999937154122</v>
      </c>
    </row>
    <row r="45" spans="1:6" ht="13.5" customHeight="1">
      <c r="A45" s="62" t="s">
        <v>105</v>
      </c>
      <c r="B45" s="63" t="s">
        <v>26</v>
      </c>
      <c r="C45" s="64">
        <v>3199868</v>
      </c>
      <c r="D45" s="64">
        <v>3199601.67</v>
      </c>
      <c r="E45" s="20">
        <f aca="true" t="shared" si="2" ref="E45:E55">D45-C45</f>
        <v>-266.3300000000745</v>
      </c>
      <c r="F45" s="21">
        <f aca="true" t="shared" si="3" ref="F45:F55">SUM(D45/C45*100)</f>
        <v>99.99167684416982</v>
      </c>
    </row>
    <row r="46" spans="1:6" ht="13.5" customHeight="1">
      <c r="A46" s="62" t="s">
        <v>106</v>
      </c>
      <c r="B46" s="63" t="s">
        <v>55</v>
      </c>
      <c r="C46" s="64">
        <v>5430</v>
      </c>
      <c r="D46" s="64">
        <v>3620</v>
      </c>
      <c r="E46" s="20">
        <f t="shared" si="2"/>
        <v>-1810</v>
      </c>
      <c r="F46" s="21">
        <f t="shared" si="3"/>
        <v>66.66666666666666</v>
      </c>
    </row>
    <row r="47" spans="1:6" ht="25.5" customHeight="1">
      <c r="A47" s="62" t="s">
        <v>107</v>
      </c>
      <c r="B47" s="63" t="s">
        <v>56</v>
      </c>
      <c r="C47" s="64">
        <v>172567</v>
      </c>
      <c r="D47" s="64">
        <v>172567</v>
      </c>
      <c r="E47" s="20">
        <f t="shared" si="2"/>
        <v>0</v>
      </c>
      <c r="F47" s="21">
        <f t="shared" si="3"/>
        <v>100</v>
      </c>
    </row>
    <row r="48" spans="1:6" ht="25.5" customHeight="1">
      <c r="A48" s="62" t="s">
        <v>108</v>
      </c>
      <c r="B48" s="63" t="s">
        <v>57</v>
      </c>
      <c r="C48" s="64">
        <v>1215900</v>
      </c>
      <c r="D48" s="64">
        <v>1180857.84</v>
      </c>
      <c r="E48" s="20">
        <f t="shared" si="2"/>
        <v>-35042.159999999916</v>
      </c>
      <c r="F48" s="21">
        <f t="shared" si="3"/>
        <v>97.11800641500125</v>
      </c>
    </row>
    <row r="49" spans="1:6" ht="25.5" customHeight="1">
      <c r="A49" s="62" t="s">
        <v>192</v>
      </c>
      <c r="B49" s="63" t="s">
        <v>193</v>
      </c>
      <c r="C49" s="64">
        <v>1184.76</v>
      </c>
      <c r="D49" s="64">
        <v>1184.76</v>
      </c>
      <c r="E49" s="20">
        <f t="shared" si="2"/>
        <v>0</v>
      </c>
      <c r="F49" s="21">
        <f t="shared" si="3"/>
        <v>100</v>
      </c>
    </row>
    <row r="50" spans="1:6" ht="25.5" customHeight="1">
      <c r="A50" s="62" t="s">
        <v>109</v>
      </c>
      <c r="B50" s="63" t="s">
        <v>58</v>
      </c>
      <c r="C50" s="64">
        <v>762404</v>
      </c>
      <c r="D50" s="64">
        <v>762403.99</v>
      </c>
      <c r="E50" s="20">
        <f>D50-C50</f>
        <v>-0.010000000009313226</v>
      </c>
      <c r="F50" s="21">
        <f>SUM(D50/C50*100)</f>
        <v>99.99999868835945</v>
      </c>
    </row>
    <row r="51" spans="1:6" ht="50.25" customHeight="1">
      <c r="A51" s="62" t="s">
        <v>198</v>
      </c>
      <c r="B51" s="63" t="s">
        <v>200</v>
      </c>
      <c r="C51" s="64">
        <v>684063</v>
      </c>
      <c r="D51" s="64">
        <v>684058.94</v>
      </c>
      <c r="E51" s="20">
        <f>D51-C51</f>
        <v>-4.060000000055879</v>
      </c>
      <c r="F51" s="21">
        <f>SUM(D51/C51*100)</f>
        <v>99.99940648741416</v>
      </c>
    </row>
    <row r="52" spans="1:6" ht="42" customHeight="1">
      <c r="A52" s="62" t="s">
        <v>199</v>
      </c>
      <c r="B52" s="63" t="s">
        <v>201</v>
      </c>
      <c r="C52" s="64">
        <v>673094</v>
      </c>
      <c r="D52" s="64">
        <v>662509.7</v>
      </c>
      <c r="E52" s="20">
        <f>D52-C52</f>
        <v>-10584.300000000047</v>
      </c>
      <c r="F52" s="21">
        <f>SUM(D52/C52*100)</f>
        <v>98.42751532475404</v>
      </c>
    </row>
    <row r="53" spans="1:6" ht="38.25">
      <c r="A53" s="62" t="s">
        <v>110</v>
      </c>
      <c r="B53" s="63" t="s">
        <v>59</v>
      </c>
      <c r="C53" s="64">
        <v>581385.04</v>
      </c>
      <c r="D53" s="64">
        <v>467568.68</v>
      </c>
      <c r="E53" s="20">
        <f t="shared" si="2"/>
        <v>-113816.36000000004</v>
      </c>
      <c r="F53" s="21">
        <f t="shared" si="3"/>
        <v>80.42323896053465</v>
      </c>
    </row>
    <row r="54" spans="1:6" ht="38.25">
      <c r="A54" s="62" t="s">
        <v>186</v>
      </c>
      <c r="B54" s="63" t="s">
        <v>188</v>
      </c>
      <c r="C54" s="64">
        <v>187802</v>
      </c>
      <c r="D54" s="64">
        <v>109184.07</v>
      </c>
      <c r="E54" s="20">
        <f t="shared" si="2"/>
        <v>-78617.93</v>
      </c>
      <c r="F54" s="21">
        <f t="shared" si="3"/>
        <v>58.1378632815412</v>
      </c>
    </row>
    <row r="55" spans="1:6" ht="45" customHeight="1">
      <c r="A55" s="62" t="s">
        <v>111</v>
      </c>
      <c r="B55" s="63" t="s">
        <v>13</v>
      </c>
      <c r="C55" s="64">
        <v>472790</v>
      </c>
      <c r="D55" s="64">
        <v>472790</v>
      </c>
      <c r="E55" s="20">
        <f t="shared" si="2"/>
        <v>0</v>
      </c>
      <c r="F55" s="21">
        <f t="shared" si="3"/>
        <v>100</v>
      </c>
    </row>
    <row r="56" spans="1:6" ht="38.25">
      <c r="A56" s="17" t="s">
        <v>112</v>
      </c>
      <c r="B56" s="22" t="s">
        <v>181</v>
      </c>
      <c r="C56" s="18">
        <f>C57</f>
        <v>28641235</v>
      </c>
      <c r="D56" s="18">
        <f>D57</f>
        <v>28398002.109999996</v>
      </c>
      <c r="E56" s="18">
        <f>D56-C56</f>
        <v>-243232.89000000432</v>
      </c>
      <c r="F56" s="25">
        <f>D56/C56*100</f>
        <v>99.15075976996101</v>
      </c>
    </row>
    <row r="57" spans="1:6" ht="38.25">
      <c r="A57" s="17" t="s">
        <v>113</v>
      </c>
      <c r="B57" s="22" t="s">
        <v>182</v>
      </c>
      <c r="C57" s="18">
        <f>SUM(C58:C73)</f>
        <v>28641235</v>
      </c>
      <c r="D57" s="18">
        <f>D58+D59+D60+D61+D62+D63+D64+D65+D66+D67+D68+D69+D73+D70+D71+D72</f>
        <v>28398002.109999996</v>
      </c>
      <c r="E57" s="18">
        <f>D57-C57</f>
        <v>-243232.89000000432</v>
      </c>
      <c r="F57" s="25">
        <f>D57/C57*100</f>
        <v>99.15075976996101</v>
      </c>
    </row>
    <row r="58" spans="1:6" ht="25.5" customHeight="1">
      <c r="A58" s="62" t="s">
        <v>114</v>
      </c>
      <c r="B58" s="63" t="s">
        <v>53</v>
      </c>
      <c r="C58" s="64">
        <v>12774610</v>
      </c>
      <c r="D58" s="64">
        <v>12774583.159999998</v>
      </c>
      <c r="E58" s="20">
        <f aca="true" t="shared" si="4" ref="E58:E73">D58-C58</f>
        <v>-26.840000001713634</v>
      </c>
      <c r="F58" s="21">
        <f aca="true" t="shared" si="5" ref="F58:F73">SUM(D58/C58*100)</f>
        <v>99.99978989573849</v>
      </c>
    </row>
    <row r="59" spans="1:6" ht="25.5" customHeight="1">
      <c r="A59" s="62" t="s">
        <v>187</v>
      </c>
      <c r="B59" s="63" t="s">
        <v>27</v>
      </c>
      <c r="C59" s="64">
        <v>51268</v>
      </c>
      <c r="D59" s="64">
        <v>48644.22</v>
      </c>
      <c r="E59" s="20">
        <f t="shared" si="4"/>
        <v>-2623.779999999999</v>
      </c>
      <c r="F59" s="21">
        <f t="shared" si="5"/>
        <v>94.88222673012405</v>
      </c>
    </row>
    <row r="60" spans="1:6" ht="25.5" customHeight="1">
      <c r="A60" s="62" t="s">
        <v>115</v>
      </c>
      <c r="B60" s="63" t="s">
        <v>28</v>
      </c>
      <c r="C60" s="64">
        <v>33160</v>
      </c>
      <c r="D60" s="64">
        <v>32739.87</v>
      </c>
      <c r="E60" s="20">
        <f t="shared" si="4"/>
        <v>-420.130000000001</v>
      </c>
      <c r="F60" s="21">
        <f t="shared" si="5"/>
        <v>98.7330217129071</v>
      </c>
    </row>
    <row r="61" spans="1:6" ht="25.5" customHeight="1">
      <c r="A61" s="62" t="s">
        <v>116</v>
      </c>
      <c r="B61" s="63" t="s">
        <v>29</v>
      </c>
      <c r="C61" s="64">
        <v>132500</v>
      </c>
      <c r="D61" s="64">
        <v>123891</v>
      </c>
      <c r="E61" s="20">
        <f t="shared" si="4"/>
        <v>-8609</v>
      </c>
      <c r="F61" s="21">
        <f t="shared" si="5"/>
        <v>93.50264150943396</v>
      </c>
    </row>
    <row r="62" spans="1:6" ht="25.5" customHeight="1">
      <c r="A62" s="62" t="s">
        <v>117</v>
      </c>
      <c r="B62" s="63" t="s">
        <v>60</v>
      </c>
      <c r="C62" s="64">
        <v>34000</v>
      </c>
      <c r="D62" s="64">
        <v>27456.32</v>
      </c>
      <c r="E62" s="20">
        <f t="shared" si="4"/>
        <v>-6543.68</v>
      </c>
      <c r="F62" s="21">
        <f t="shared" si="5"/>
        <v>80.75388235294118</v>
      </c>
    </row>
    <row r="63" spans="1:6" ht="28.5" customHeight="1">
      <c r="A63" s="62" t="s">
        <v>118</v>
      </c>
      <c r="B63" s="63" t="s">
        <v>30</v>
      </c>
      <c r="C63" s="64">
        <v>119165</v>
      </c>
      <c r="D63" s="64">
        <v>119151.45</v>
      </c>
      <c r="E63" s="20">
        <f t="shared" si="4"/>
        <v>-13.55000000000291</v>
      </c>
      <c r="F63" s="21">
        <f t="shared" si="5"/>
        <v>99.98862921159736</v>
      </c>
    </row>
    <row r="64" spans="1:6" ht="25.5" customHeight="1">
      <c r="A64" s="62" t="s">
        <v>119</v>
      </c>
      <c r="B64" s="63" t="s">
        <v>31</v>
      </c>
      <c r="C64" s="64">
        <v>16421</v>
      </c>
      <c r="D64" s="64">
        <v>9536.14</v>
      </c>
      <c r="E64" s="20">
        <f t="shared" si="4"/>
        <v>-6884.860000000001</v>
      </c>
      <c r="F64" s="21">
        <f t="shared" si="5"/>
        <v>58.07283356677425</v>
      </c>
    </row>
    <row r="65" spans="1:6" ht="40.5" customHeight="1">
      <c r="A65" s="62" t="s">
        <v>120</v>
      </c>
      <c r="B65" s="63" t="s">
        <v>32</v>
      </c>
      <c r="C65" s="64">
        <v>5432260</v>
      </c>
      <c r="D65" s="64">
        <v>5432237.429999999</v>
      </c>
      <c r="E65" s="20">
        <f t="shared" si="4"/>
        <v>-22.570000001229346</v>
      </c>
      <c r="F65" s="21">
        <f t="shared" si="5"/>
        <v>99.99958451915039</v>
      </c>
    </row>
    <row r="66" spans="1:6" ht="25.5" customHeight="1">
      <c r="A66" s="62" t="s">
        <v>121</v>
      </c>
      <c r="B66" s="63" t="s">
        <v>33</v>
      </c>
      <c r="C66" s="64">
        <f>4699118+15000</f>
        <v>4714118</v>
      </c>
      <c r="D66" s="64">
        <v>4714117.949999999</v>
      </c>
      <c r="E66" s="20">
        <f t="shared" si="4"/>
        <v>-0.05000000074505806</v>
      </c>
      <c r="F66" s="21">
        <f t="shared" si="5"/>
        <v>99.99999893935619</v>
      </c>
    </row>
    <row r="67" spans="1:6" ht="13.5" customHeight="1">
      <c r="A67" s="62" t="s">
        <v>122</v>
      </c>
      <c r="B67" s="63" t="s">
        <v>61</v>
      </c>
      <c r="C67" s="64">
        <v>6550</v>
      </c>
      <c r="D67" s="64">
        <v>6530</v>
      </c>
      <c r="E67" s="20">
        <f t="shared" si="4"/>
        <v>-20</v>
      </c>
      <c r="F67" s="21">
        <f t="shared" si="5"/>
        <v>99.69465648854961</v>
      </c>
    </row>
    <row r="68" spans="1:6" ht="41.25" customHeight="1">
      <c r="A68" s="62" t="s">
        <v>123</v>
      </c>
      <c r="B68" s="63" t="s">
        <v>13</v>
      </c>
      <c r="C68" s="64">
        <v>194250</v>
      </c>
      <c r="D68" s="64">
        <v>194250</v>
      </c>
      <c r="E68" s="20">
        <f t="shared" si="4"/>
        <v>0</v>
      </c>
      <c r="F68" s="21">
        <f t="shared" si="5"/>
        <v>100</v>
      </c>
    </row>
    <row r="69" spans="1:6" ht="25.5" customHeight="1">
      <c r="A69" s="62" t="s">
        <v>124</v>
      </c>
      <c r="B69" s="63" t="s">
        <v>34</v>
      </c>
      <c r="C69" s="64">
        <v>514904</v>
      </c>
      <c r="D69" s="64">
        <v>514903.48</v>
      </c>
      <c r="E69" s="20">
        <f t="shared" si="4"/>
        <v>-0.5200000000186265</v>
      </c>
      <c r="F69" s="21">
        <f t="shared" si="5"/>
        <v>99.99989901030094</v>
      </c>
    </row>
    <row r="70" spans="1:6" ht="25.5" customHeight="1">
      <c r="A70" s="62" t="s">
        <v>125</v>
      </c>
      <c r="B70" s="63" t="s">
        <v>35</v>
      </c>
      <c r="C70" s="64">
        <v>23145</v>
      </c>
      <c r="D70" s="64">
        <v>19799.39</v>
      </c>
      <c r="E70" s="20">
        <f>D70-C70</f>
        <v>-3345.6100000000006</v>
      </c>
      <c r="F70" s="21">
        <f>SUM(D70/C70*100)</f>
        <v>85.5449989198531</v>
      </c>
    </row>
    <row r="71" spans="1:6" ht="25.5" customHeight="1">
      <c r="A71" s="62" t="s">
        <v>126</v>
      </c>
      <c r="B71" s="63" t="s">
        <v>36</v>
      </c>
      <c r="C71" s="64">
        <v>566200</v>
      </c>
      <c r="D71" s="64">
        <v>529774.39</v>
      </c>
      <c r="E71" s="20">
        <f>D71-C71</f>
        <v>-36425.609999999986</v>
      </c>
      <c r="F71" s="21">
        <f>SUM(D71/C71*100)</f>
        <v>93.56665312610384</v>
      </c>
    </row>
    <row r="72" spans="1:6" ht="25.5" customHeight="1">
      <c r="A72" s="62" t="s">
        <v>127</v>
      </c>
      <c r="B72" s="63" t="s">
        <v>62</v>
      </c>
      <c r="C72" s="64">
        <v>121774</v>
      </c>
      <c r="D72" s="64">
        <v>119342.74</v>
      </c>
      <c r="E72" s="20">
        <f>D72-C72</f>
        <v>-2431.2599999999948</v>
      </c>
      <c r="F72" s="21">
        <f>SUM(D72/C72*100)</f>
        <v>98.00346543597156</v>
      </c>
    </row>
    <row r="73" spans="1:6" ht="13.5" customHeight="1">
      <c r="A73" s="62" t="s">
        <v>128</v>
      </c>
      <c r="B73" s="63" t="s">
        <v>14</v>
      </c>
      <c r="C73" s="64">
        <v>3906910</v>
      </c>
      <c r="D73" s="64">
        <v>3731044.57</v>
      </c>
      <c r="E73" s="20">
        <f t="shared" si="4"/>
        <v>-175865.43000000017</v>
      </c>
      <c r="F73" s="21">
        <f t="shared" si="5"/>
        <v>95.49860554760667</v>
      </c>
    </row>
    <row r="74" spans="1:6" ht="35.25" customHeight="1">
      <c r="A74" s="17" t="s">
        <v>129</v>
      </c>
      <c r="B74" s="22" t="s">
        <v>130</v>
      </c>
      <c r="C74" s="41">
        <f>C75</f>
        <v>32404191</v>
      </c>
      <c r="D74" s="42">
        <f>D75</f>
        <v>32367182.640000004</v>
      </c>
      <c r="E74" s="44">
        <f>E75</f>
        <v>-37008.36000000127</v>
      </c>
      <c r="F74" s="45">
        <f>F75</f>
        <v>399.5315544232957</v>
      </c>
    </row>
    <row r="75" spans="1:6" ht="35.25" customHeight="1">
      <c r="A75" s="17" t="s">
        <v>132</v>
      </c>
      <c r="B75" s="22" t="s">
        <v>131</v>
      </c>
      <c r="C75" s="41">
        <f>SUM(C76:C82)</f>
        <v>32404191</v>
      </c>
      <c r="D75" s="41">
        <f>SUM(D76:D82)</f>
        <v>32367182.640000004</v>
      </c>
      <c r="E75" s="41">
        <f>SUM(E76:E82)</f>
        <v>-37008.36000000127</v>
      </c>
      <c r="F75" s="41">
        <f>SUM(F79:F82)</f>
        <v>399.5315544232957</v>
      </c>
    </row>
    <row r="76" spans="1:6" ht="29.25" customHeight="1">
      <c r="A76" s="62" t="s">
        <v>133</v>
      </c>
      <c r="B76" s="63" t="s">
        <v>53</v>
      </c>
      <c r="C76" s="64">
        <v>1063243</v>
      </c>
      <c r="D76" s="64">
        <v>1062736.73</v>
      </c>
      <c r="E76" s="20">
        <f aca="true" t="shared" si="6" ref="E76:E84">D76-C76</f>
        <v>-506.2700000000186</v>
      </c>
      <c r="F76" s="21">
        <f>SUM(D76/C76*100)</f>
        <v>99.95238435616317</v>
      </c>
    </row>
    <row r="77" spans="1:6" ht="13.5" customHeight="1">
      <c r="A77" s="62" t="s">
        <v>134</v>
      </c>
      <c r="B77" s="63" t="s">
        <v>63</v>
      </c>
      <c r="C77" s="64">
        <v>13529529</v>
      </c>
      <c r="D77" s="64">
        <v>13522312.479999999</v>
      </c>
      <c r="E77" s="20">
        <f t="shared" si="6"/>
        <v>-7216.520000001416</v>
      </c>
      <c r="F77" s="21">
        <f>SUM(D77/C77*100)</f>
        <v>99.94666096654214</v>
      </c>
    </row>
    <row r="78" spans="1:6" ht="35.25" customHeight="1">
      <c r="A78" s="62" t="s">
        <v>135</v>
      </c>
      <c r="B78" s="63" t="s">
        <v>13</v>
      </c>
      <c r="C78" s="64">
        <v>88090</v>
      </c>
      <c r="D78" s="64">
        <v>88090</v>
      </c>
      <c r="E78" s="20">
        <f t="shared" si="6"/>
        <v>0</v>
      </c>
      <c r="F78" s="20">
        <f>F79</f>
        <v>99.88968541980834</v>
      </c>
    </row>
    <row r="79" spans="1:6" ht="13.5" customHeight="1">
      <c r="A79" s="62" t="s">
        <v>136</v>
      </c>
      <c r="B79" s="63" t="s">
        <v>37</v>
      </c>
      <c r="C79" s="64">
        <v>3264573</v>
      </c>
      <c r="D79" s="64">
        <v>3260971.6999999997</v>
      </c>
      <c r="E79" s="20">
        <f t="shared" si="6"/>
        <v>-3601.3000000002794</v>
      </c>
      <c r="F79" s="20">
        <f>D79/C79*100</f>
        <v>99.88968541980834</v>
      </c>
    </row>
    <row r="80" spans="1:6" ht="12.75">
      <c r="A80" s="62" t="s">
        <v>137</v>
      </c>
      <c r="B80" s="63" t="s">
        <v>38</v>
      </c>
      <c r="C80" s="64">
        <v>2860215</v>
      </c>
      <c r="D80" s="64">
        <v>2860193.9399999995</v>
      </c>
      <c r="E80" s="20">
        <f t="shared" si="6"/>
        <v>-21.06000000052154</v>
      </c>
      <c r="F80" s="21">
        <f>SUM(D80/C80*100)</f>
        <v>99.99926369171547</v>
      </c>
    </row>
    <row r="81" spans="1:6" ht="24.75" customHeight="1">
      <c r="A81" s="62" t="s">
        <v>138</v>
      </c>
      <c r="B81" s="63" t="s">
        <v>39</v>
      </c>
      <c r="C81" s="64">
        <v>7973836</v>
      </c>
      <c r="D81" s="64">
        <v>7950535.450000001</v>
      </c>
      <c r="E81" s="20">
        <f t="shared" si="6"/>
        <v>-23300.549999998882</v>
      </c>
      <c r="F81" s="21">
        <f>SUM(D81/C81*100)</f>
        <v>99.70778744383507</v>
      </c>
    </row>
    <row r="82" spans="1:6" ht="30" customHeight="1">
      <c r="A82" s="62" t="s">
        <v>139</v>
      </c>
      <c r="B82" s="63" t="s">
        <v>40</v>
      </c>
      <c r="C82" s="64">
        <v>3624705</v>
      </c>
      <c r="D82" s="64">
        <v>3622342.34</v>
      </c>
      <c r="E82" s="20">
        <f t="shared" si="6"/>
        <v>-2362.660000000149</v>
      </c>
      <c r="F82" s="21">
        <f>SUM(D82/C82*100)</f>
        <v>99.93481786793683</v>
      </c>
    </row>
    <row r="83" spans="1:6" ht="26.25" customHeight="1">
      <c r="A83" s="17" t="s">
        <v>142</v>
      </c>
      <c r="B83" s="22" t="s">
        <v>140</v>
      </c>
      <c r="C83" s="23">
        <f>C84</f>
        <v>3118722</v>
      </c>
      <c r="D83" s="23">
        <f>D84</f>
        <v>3033232.8700000006</v>
      </c>
      <c r="E83" s="23">
        <f t="shared" si="6"/>
        <v>-85489.12999999942</v>
      </c>
      <c r="F83" s="24">
        <f>D83/C83*100</f>
        <v>97.25884096113731</v>
      </c>
    </row>
    <row r="84" spans="1:6" ht="26.25" customHeight="1">
      <c r="A84" s="17" t="s">
        <v>143</v>
      </c>
      <c r="B84" s="22" t="s">
        <v>141</v>
      </c>
      <c r="C84" s="23">
        <f>SUM(C85:C90)</f>
        <v>3118722</v>
      </c>
      <c r="D84" s="23">
        <f>D85+D86+D87+D88+D89+D90</f>
        <v>3033232.8700000006</v>
      </c>
      <c r="E84" s="23">
        <f t="shared" si="6"/>
        <v>-85489.12999999942</v>
      </c>
      <c r="F84" s="24">
        <f>D84/C84*100</f>
        <v>97.25884096113731</v>
      </c>
    </row>
    <row r="85" spans="1:6" ht="43.5" customHeight="1">
      <c r="A85" s="62" t="s">
        <v>144</v>
      </c>
      <c r="B85" s="63" t="s">
        <v>6</v>
      </c>
      <c r="C85" s="64">
        <v>10000</v>
      </c>
      <c r="D85" s="64">
        <v>10000</v>
      </c>
      <c r="E85" s="20">
        <f aca="true" t="shared" si="7" ref="E85:E90">D85-C85</f>
        <v>0</v>
      </c>
      <c r="F85" s="21">
        <f aca="true" t="shared" si="8" ref="F85:F90">SUM(D85/C85*100)</f>
        <v>100</v>
      </c>
    </row>
    <row r="86" spans="1:6" ht="25.5">
      <c r="A86" s="62" t="s">
        <v>145</v>
      </c>
      <c r="B86" s="63" t="s">
        <v>53</v>
      </c>
      <c r="C86" s="64">
        <v>2859094</v>
      </c>
      <c r="D86" s="64">
        <v>2853085.9400000004</v>
      </c>
      <c r="E86" s="20">
        <f t="shared" si="7"/>
        <v>-6008.05999999959</v>
      </c>
      <c r="F86" s="21">
        <f>SUM(D86/C86*100)</f>
        <v>99.78986140364746</v>
      </c>
    </row>
    <row r="87" spans="1:6" ht="25.5" customHeight="1">
      <c r="A87" s="62" t="s">
        <v>146</v>
      </c>
      <c r="B87" s="63" t="s">
        <v>64</v>
      </c>
      <c r="C87" s="64">
        <v>34444</v>
      </c>
      <c r="D87" s="64">
        <v>34380.93</v>
      </c>
      <c r="E87" s="20">
        <f t="shared" si="7"/>
        <v>-63.06999999999971</v>
      </c>
      <c r="F87" s="21">
        <f>SUM(D87/C87*100)</f>
        <v>99.81689118569273</v>
      </c>
    </row>
    <row r="88" spans="1:6" ht="25.5" customHeight="1">
      <c r="A88" s="62" t="s">
        <v>147</v>
      </c>
      <c r="B88" s="63" t="s">
        <v>13</v>
      </c>
      <c r="C88" s="64">
        <v>5000</v>
      </c>
      <c r="D88" s="64">
        <v>5000</v>
      </c>
      <c r="E88" s="20">
        <f t="shared" si="7"/>
        <v>0</v>
      </c>
      <c r="F88" s="21">
        <f t="shared" si="8"/>
        <v>100</v>
      </c>
    </row>
    <row r="89" spans="1:6" ht="25.5" customHeight="1">
      <c r="A89" s="62" t="s">
        <v>148</v>
      </c>
      <c r="B89" s="63" t="s">
        <v>39</v>
      </c>
      <c r="C89" s="64">
        <f>33542+15000</f>
        <v>48542</v>
      </c>
      <c r="D89" s="64">
        <v>38100</v>
      </c>
      <c r="E89" s="20">
        <f t="shared" si="7"/>
        <v>-10442</v>
      </c>
      <c r="F89" s="21">
        <f t="shared" si="8"/>
        <v>78.488731407853</v>
      </c>
    </row>
    <row r="90" spans="1:6" ht="13.5" customHeight="1">
      <c r="A90" s="62" t="s">
        <v>149</v>
      </c>
      <c r="B90" s="63" t="s">
        <v>17</v>
      </c>
      <c r="C90" s="64">
        <f>146066+15576</f>
        <v>161642</v>
      </c>
      <c r="D90" s="64">
        <v>92666</v>
      </c>
      <c r="E90" s="20">
        <f t="shared" si="7"/>
        <v>-68976</v>
      </c>
      <c r="F90" s="21">
        <f t="shared" si="8"/>
        <v>57.32792219843853</v>
      </c>
    </row>
    <row r="91" spans="1:6" ht="26.25" customHeight="1">
      <c r="A91" s="17" t="s">
        <v>151</v>
      </c>
      <c r="B91" s="22" t="s">
        <v>183</v>
      </c>
      <c r="C91" s="23">
        <f>C92</f>
        <v>2494834</v>
      </c>
      <c r="D91" s="23">
        <f>D92</f>
        <v>2490597.2799999993</v>
      </c>
      <c r="E91" s="23">
        <f>E92</f>
        <v>-4236.720000000671</v>
      </c>
      <c r="F91" s="24">
        <f>F92</f>
        <v>99.83018028453995</v>
      </c>
    </row>
    <row r="92" spans="1:6" ht="26.25" customHeight="1">
      <c r="A92" s="17" t="s">
        <v>152</v>
      </c>
      <c r="B92" s="22" t="s">
        <v>150</v>
      </c>
      <c r="C92" s="23">
        <f>SUM(C93:C94)</f>
        <v>2494834</v>
      </c>
      <c r="D92" s="23">
        <f>SUM(D93:D94)</f>
        <v>2490597.2799999993</v>
      </c>
      <c r="E92" s="23">
        <f>SUM(E93:E94)</f>
        <v>-4236.720000000671</v>
      </c>
      <c r="F92" s="24">
        <f>D92/C92*100</f>
        <v>99.83018028453995</v>
      </c>
    </row>
    <row r="93" spans="1:6" ht="26.25" customHeight="1">
      <c r="A93" s="62" t="s">
        <v>153</v>
      </c>
      <c r="B93" s="63" t="s">
        <v>53</v>
      </c>
      <c r="C93" s="64">
        <v>2474834</v>
      </c>
      <c r="D93" s="64">
        <v>2470597.2799999993</v>
      </c>
      <c r="E93" s="20">
        <f>D93-C93</f>
        <v>-4236.720000000671</v>
      </c>
      <c r="F93" s="21">
        <f>SUM(D93/C93*100)</f>
        <v>99.82880791196497</v>
      </c>
    </row>
    <row r="94" spans="1:6" ht="14.25" customHeight="1">
      <c r="A94" s="62" t="s">
        <v>202</v>
      </c>
      <c r="B94" s="63" t="s">
        <v>17</v>
      </c>
      <c r="C94" s="64">
        <v>20000</v>
      </c>
      <c r="D94" s="64">
        <v>20000</v>
      </c>
      <c r="E94" s="20">
        <f>D94-C94</f>
        <v>0</v>
      </c>
      <c r="F94" s="21">
        <f>SUM(D94/C94*100)</f>
        <v>100</v>
      </c>
    </row>
    <row r="95" spans="1:6" ht="26.25" customHeight="1">
      <c r="A95" s="17" t="s">
        <v>154</v>
      </c>
      <c r="B95" s="22" t="s">
        <v>155</v>
      </c>
      <c r="C95" s="23">
        <f>C96</f>
        <v>60612337</v>
      </c>
      <c r="D95" s="23">
        <f>D96</f>
        <v>60471307.6</v>
      </c>
      <c r="E95" s="23">
        <f>E96</f>
        <v>-141029.3999999985</v>
      </c>
      <c r="F95" s="24">
        <f>F96</f>
        <v>99.76732558587867</v>
      </c>
    </row>
    <row r="96" spans="1:6" ht="26.25" customHeight="1">
      <c r="A96" s="17" t="s">
        <v>157</v>
      </c>
      <c r="B96" s="22" t="s">
        <v>156</v>
      </c>
      <c r="C96" s="23">
        <f>SUM(C97:C102)</f>
        <v>60612337</v>
      </c>
      <c r="D96" s="23">
        <f>D97+D98+D99+D100+D101+D102</f>
        <v>60471307.6</v>
      </c>
      <c r="E96" s="23">
        <f>D96-C96</f>
        <v>-141029.3999999985</v>
      </c>
      <c r="F96" s="24">
        <f>D96/C96*100</f>
        <v>99.76732558587867</v>
      </c>
    </row>
    <row r="97" spans="1:6" ht="25.5" customHeight="1">
      <c r="A97" s="62" t="s">
        <v>158</v>
      </c>
      <c r="B97" s="63" t="s">
        <v>53</v>
      </c>
      <c r="C97" s="64">
        <v>5575260</v>
      </c>
      <c r="D97" s="64">
        <v>5575259.17</v>
      </c>
      <c r="E97" s="20">
        <f aca="true" t="shared" si="9" ref="E97:E102">D97-C97</f>
        <v>-0.8300000000745058</v>
      </c>
      <c r="F97" s="21">
        <f aca="true" t="shared" si="10" ref="F97:F103">SUM(D97/C97*100)</f>
        <v>99.99998511280191</v>
      </c>
    </row>
    <row r="98" spans="1:6" ht="13.5" customHeight="1">
      <c r="A98" s="62" t="s">
        <v>159</v>
      </c>
      <c r="B98" s="63" t="s">
        <v>7</v>
      </c>
      <c r="C98" s="64"/>
      <c r="D98" s="64">
        <v>0</v>
      </c>
      <c r="E98" s="20">
        <f t="shared" si="9"/>
        <v>0</v>
      </c>
      <c r="F98" s="21" t="e">
        <f>SUM(D98/C98*100)</f>
        <v>#DIV/0!</v>
      </c>
    </row>
    <row r="99" spans="1:6" ht="39" customHeight="1">
      <c r="A99" s="62" t="s">
        <v>160</v>
      </c>
      <c r="B99" s="63" t="s">
        <v>13</v>
      </c>
      <c r="C99" s="64"/>
      <c r="D99" s="64">
        <v>0</v>
      </c>
      <c r="E99" s="20">
        <f t="shared" si="9"/>
        <v>0</v>
      </c>
      <c r="F99" s="21" t="e">
        <f t="shared" si="10"/>
        <v>#DIV/0!</v>
      </c>
    </row>
    <row r="100" spans="1:6" ht="13.5" customHeight="1">
      <c r="A100" s="62" t="s">
        <v>161</v>
      </c>
      <c r="B100" s="63" t="s">
        <v>48</v>
      </c>
      <c r="C100" s="64">
        <v>234449</v>
      </c>
      <c r="D100" s="64">
        <v>234448.43</v>
      </c>
      <c r="E100" s="20">
        <f t="shared" si="9"/>
        <v>-0.5700000000069849</v>
      </c>
      <c r="F100" s="21">
        <f t="shared" si="10"/>
        <v>99.9997568767621</v>
      </c>
    </row>
    <row r="101" spans="1:6" ht="13.5" customHeight="1">
      <c r="A101" s="62" t="s">
        <v>162</v>
      </c>
      <c r="B101" s="63" t="s">
        <v>65</v>
      </c>
      <c r="C101" s="64">
        <v>141028</v>
      </c>
      <c r="D101" s="64">
        <v>0</v>
      </c>
      <c r="E101" s="20">
        <f t="shared" si="9"/>
        <v>-141028</v>
      </c>
      <c r="F101" s="21">
        <f t="shared" si="10"/>
        <v>0</v>
      </c>
    </row>
    <row r="102" spans="1:6" ht="13.5" customHeight="1">
      <c r="A102" s="62" t="s">
        <v>163</v>
      </c>
      <c r="B102" s="63" t="s">
        <v>66</v>
      </c>
      <c r="C102" s="64">
        <v>54661600</v>
      </c>
      <c r="D102" s="64">
        <v>54661600</v>
      </c>
      <c r="E102" s="20">
        <f t="shared" si="9"/>
        <v>0</v>
      </c>
      <c r="F102" s="21">
        <f t="shared" si="10"/>
        <v>100</v>
      </c>
    </row>
    <row r="103" spans="1:6" ht="24" customHeight="1">
      <c r="A103" s="33" t="s">
        <v>41</v>
      </c>
      <c r="B103" s="57" t="s">
        <v>164</v>
      </c>
      <c r="C103" s="34">
        <f>C11+C38+C56+C74+C83+C91+C95</f>
        <v>471448793.64</v>
      </c>
      <c r="D103" s="34">
        <f>D11+D38+D56+D74+D83+D91+D95</f>
        <v>466673838.03</v>
      </c>
      <c r="E103" s="34">
        <f>E11+E38+E56+E74+E83+E91+E95</f>
        <v>-4774955.609999992</v>
      </c>
      <c r="F103" s="35">
        <f t="shared" si="10"/>
        <v>98.9871740739576</v>
      </c>
    </row>
    <row r="104" spans="1:6" ht="12.75">
      <c r="A104" s="47"/>
      <c r="B104" s="48"/>
      <c r="C104" s="49"/>
      <c r="D104" s="49"/>
      <c r="E104" s="49"/>
      <c r="F104" s="50"/>
    </row>
    <row r="105" spans="1:6" ht="27.75" customHeight="1">
      <c r="A105" s="27"/>
      <c r="B105" s="28"/>
      <c r="C105" s="29"/>
      <c r="D105" s="29"/>
      <c r="E105" s="30"/>
      <c r="F105" s="3"/>
    </row>
    <row r="106" spans="1:6" ht="15" customHeight="1">
      <c r="A106" s="32"/>
      <c r="B106" s="28"/>
      <c r="C106" s="26"/>
      <c r="D106" s="26"/>
      <c r="E106" s="26"/>
      <c r="F106" s="3"/>
    </row>
    <row r="107" spans="1:6" ht="18.75" customHeight="1">
      <c r="A107" s="3"/>
      <c r="B107" s="3"/>
      <c r="C107" s="26"/>
      <c r="D107" s="26"/>
      <c r="E107" s="26"/>
      <c r="F107" s="3"/>
    </row>
    <row r="108" spans="1:6" ht="15" customHeight="1">
      <c r="A108" s="3"/>
      <c r="B108" s="3"/>
      <c r="C108" s="26"/>
      <c r="D108" s="26"/>
      <c r="E108" s="26"/>
      <c r="F108" s="3"/>
    </row>
  </sheetData>
  <sheetProtection/>
  <mergeCells count="4">
    <mergeCell ref="C1:D1"/>
    <mergeCell ref="C4:F4"/>
    <mergeCell ref="A6:F6"/>
    <mergeCell ref="A7:F7"/>
  </mergeCells>
  <conditionalFormatting sqref="D13:D36">
    <cfRule type="expression" priority="8" dxfId="1" stopIfTrue="1">
      <formula>IV13=1</formula>
    </cfRule>
  </conditionalFormatting>
  <printOptions/>
  <pageMargins left="0.7874015748031497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9"/>
  <sheetViews>
    <sheetView tabSelected="1" view="pageBreakPreview" zoomScaleSheetLayoutView="100" zoomScalePageLayoutView="0" workbookViewId="0" topLeftCell="A13">
      <selection activeCell="B67" sqref="B67"/>
    </sheetView>
  </sheetViews>
  <sheetFormatPr defaultColWidth="9.00390625" defaultRowHeight="12.75"/>
  <cols>
    <col min="1" max="1" width="9.125" style="3" customWidth="1"/>
    <col min="2" max="2" width="57.125" style="3" customWidth="1"/>
    <col min="3" max="4" width="12.125" style="3" customWidth="1"/>
    <col min="5" max="5" width="13.375" style="3" customWidth="1"/>
    <col min="6" max="6" width="7.75390625" style="3" customWidth="1"/>
    <col min="7" max="7" width="10.75390625" style="6" bestFit="1" customWidth="1"/>
    <col min="8" max="16384" width="9.125" style="6" customWidth="1"/>
  </cols>
  <sheetData>
    <row r="1" ht="26.25" customHeight="1"/>
    <row r="2" spans="1:12" ht="17.25" customHeight="1">
      <c r="A2" s="71" t="s">
        <v>196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6" ht="67.5" customHeight="1">
      <c r="A3" s="52" t="s">
        <v>229</v>
      </c>
      <c r="B3" s="4" t="s">
        <v>45</v>
      </c>
      <c r="C3" s="52" t="s">
        <v>73</v>
      </c>
      <c r="D3" s="52" t="s">
        <v>209</v>
      </c>
      <c r="E3" s="51" t="s">
        <v>0</v>
      </c>
      <c r="F3" s="51" t="s">
        <v>1</v>
      </c>
    </row>
    <row r="4" spans="1:6" ht="12.75">
      <c r="A4" s="36" t="s">
        <v>3</v>
      </c>
      <c r="B4" s="14">
        <v>2</v>
      </c>
      <c r="C4" s="37">
        <v>3</v>
      </c>
      <c r="D4" s="15">
        <v>4</v>
      </c>
      <c r="E4" s="10">
        <v>5</v>
      </c>
      <c r="F4" s="10">
        <v>6</v>
      </c>
    </row>
    <row r="5" spans="1:6" ht="26.25" customHeight="1">
      <c r="A5" s="39" t="s">
        <v>74</v>
      </c>
      <c r="B5" s="40" t="s">
        <v>165</v>
      </c>
      <c r="C5" s="41">
        <f>C6</f>
        <v>12714897.96</v>
      </c>
      <c r="D5" s="41">
        <f>D6</f>
        <v>12132481.329999998</v>
      </c>
      <c r="E5" s="41">
        <f>E6</f>
        <v>-582416.63</v>
      </c>
      <c r="F5" s="58">
        <f>F6</f>
        <v>95.41941561912462</v>
      </c>
    </row>
    <row r="6" spans="1:6" ht="26.25" customHeight="1">
      <c r="A6" s="39" t="s">
        <v>75</v>
      </c>
      <c r="B6" s="40" t="s">
        <v>166</v>
      </c>
      <c r="C6" s="41">
        <f>SUM(C7:C22)</f>
        <v>12714897.96</v>
      </c>
      <c r="D6" s="41">
        <f>SUM(D7:D22)</f>
        <v>12132481.329999998</v>
      </c>
      <c r="E6" s="41">
        <f>SUM(E7:E22)</f>
        <v>-582416.63</v>
      </c>
      <c r="F6" s="61">
        <f>D6/C6*100</f>
        <v>95.41941561912462</v>
      </c>
    </row>
    <row r="7" spans="1:7" ht="42.75" customHeight="1">
      <c r="A7" s="65" t="s">
        <v>81</v>
      </c>
      <c r="B7" s="66" t="s">
        <v>6</v>
      </c>
      <c r="C7" s="67">
        <f>749649+213000</f>
        <v>962649</v>
      </c>
      <c r="D7" s="67">
        <v>924627.02</v>
      </c>
      <c r="E7" s="7">
        <f aca="true" t="shared" si="0" ref="E7:E12">+D7-C7</f>
        <v>-38021.97999999998</v>
      </c>
      <c r="F7" s="5">
        <f>+D7/C7*100</f>
        <v>96.05027585340036</v>
      </c>
      <c r="G7" s="38"/>
    </row>
    <row r="8" spans="1:7" ht="13.5" customHeight="1">
      <c r="A8" s="65" t="s">
        <v>82</v>
      </c>
      <c r="B8" s="66" t="s">
        <v>7</v>
      </c>
      <c r="C8" s="67">
        <v>39500</v>
      </c>
      <c r="D8" s="67">
        <v>40579.2</v>
      </c>
      <c r="E8" s="7">
        <f t="shared" si="0"/>
        <v>1079.199999999997</v>
      </c>
      <c r="F8" s="5">
        <f>+D8/C8*100</f>
        <v>102.73215189873417</v>
      </c>
      <c r="G8" s="38"/>
    </row>
    <row r="9" spans="1:7" ht="15" customHeight="1">
      <c r="A9" s="65" t="s">
        <v>83</v>
      </c>
      <c r="B9" s="66" t="s">
        <v>8</v>
      </c>
      <c r="C9" s="67">
        <v>116707</v>
      </c>
      <c r="D9" s="67">
        <v>116707</v>
      </c>
      <c r="E9" s="7">
        <f t="shared" si="0"/>
        <v>0</v>
      </c>
      <c r="F9" s="5">
        <f>D9/C9*100</f>
        <v>100</v>
      </c>
      <c r="G9" s="38"/>
    </row>
    <row r="10" spans="1:7" ht="27.75" customHeight="1">
      <c r="A10" s="65" t="s">
        <v>84</v>
      </c>
      <c r="B10" s="66" t="s">
        <v>9</v>
      </c>
      <c r="C10" s="67">
        <v>49230</v>
      </c>
      <c r="D10" s="67">
        <v>49230</v>
      </c>
      <c r="E10" s="7">
        <f t="shared" si="0"/>
        <v>0</v>
      </c>
      <c r="F10" s="5">
        <f aca="true" t="shared" si="1" ref="F10:F15">+D10/C10*100</f>
        <v>100</v>
      </c>
      <c r="G10" s="38"/>
    </row>
    <row r="11" spans="1:7" ht="28.5" customHeight="1">
      <c r="A11" s="65" t="s">
        <v>90</v>
      </c>
      <c r="B11" s="66" t="s">
        <v>15</v>
      </c>
      <c r="C11" s="67"/>
      <c r="D11" s="67">
        <v>25000</v>
      </c>
      <c r="E11" s="7">
        <f t="shared" si="0"/>
        <v>25000</v>
      </c>
      <c r="F11" s="5">
        <v>0</v>
      </c>
      <c r="G11" s="38"/>
    </row>
    <row r="12" spans="1:7" ht="12.75">
      <c r="A12" s="65" t="s">
        <v>189</v>
      </c>
      <c r="B12" s="66" t="s">
        <v>194</v>
      </c>
      <c r="C12" s="67">
        <v>1456133</v>
      </c>
      <c r="D12" s="67">
        <v>1456133</v>
      </c>
      <c r="E12" s="7">
        <f t="shared" si="0"/>
        <v>0</v>
      </c>
      <c r="F12" s="5">
        <f t="shared" si="1"/>
        <v>100</v>
      </c>
      <c r="G12" s="38"/>
    </row>
    <row r="13" spans="1:7" ht="13.5" customHeight="1">
      <c r="A13" s="65" t="s">
        <v>93</v>
      </c>
      <c r="B13" s="66" t="s">
        <v>52</v>
      </c>
      <c r="C13" s="67">
        <v>2074956</v>
      </c>
      <c r="D13" s="67">
        <v>2009331.9</v>
      </c>
      <c r="E13" s="7">
        <f>D13-C13</f>
        <v>-65624.1000000001</v>
      </c>
      <c r="F13" s="5">
        <f t="shared" si="1"/>
        <v>96.83732570714753</v>
      </c>
      <c r="G13" s="38"/>
    </row>
    <row r="14" spans="1:6" ht="27" customHeight="1">
      <c r="A14" s="65" t="s">
        <v>190</v>
      </c>
      <c r="B14" s="66" t="s">
        <v>210</v>
      </c>
      <c r="C14" s="67">
        <v>674242</v>
      </c>
      <c r="D14" s="67">
        <v>446469.21</v>
      </c>
      <c r="E14" s="7">
        <f aca="true" t="shared" si="2" ref="E14:E22">+D14-C14</f>
        <v>-227772.78999999998</v>
      </c>
      <c r="F14" s="5">
        <f t="shared" si="1"/>
        <v>66.21794696859585</v>
      </c>
    </row>
    <row r="15" spans="1:6" ht="12.75">
      <c r="A15" s="65" t="s">
        <v>94</v>
      </c>
      <c r="B15" s="66" t="s">
        <v>17</v>
      </c>
      <c r="C15" s="67">
        <v>2111266.96</v>
      </c>
      <c r="D15" s="67">
        <v>2011560</v>
      </c>
      <c r="E15" s="7">
        <f t="shared" si="2"/>
        <v>-99706.95999999996</v>
      </c>
      <c r="F15" s="5">
        <f t="shared" si="1"/>
        <v>95.2773873750196</v>
      </c>
    </row>
    <row r="16" spans="1:6" ht="26.25" customHeight="1">
      <c r="A16" s="65" t="s">
        <v>167</v>
      </c>
      <c r="B16" s="66" t="s">
        <v>67</v>
      </c>
      <c r="C16" s="67">
        <v>881435</v>
      </c>
      <c r="D16" s="67">
        <v>870000</v>
      </c>
      <c r="E16" s="7">
        <f t="shared" si="2"/>
        <v>-11435</v>
      </c>
      <c r="F16" s="5">
        <f aca="true" t="shared" si="3" ref="F16:F22">+D16/C16*100</f>
        <v>98.70268369193418</v>
      </c>
    </row>
    <row r="17" spans="1:6" ht="25.5" customHeight="1">
      <c r="A17" s="65" t="s">
        <v>97</v>
      </c>
      <c r="B17" s="66" t="s">
        <v>20</v>
      </c>
      <c r="C17" s="67">
        <v>2909575</v>
      </c>
      <c r="D17" s="67">
        <v>2805796</v>
      </c>
      <c r="E17" s="7">
        <f t="shared" si="2"/>
        <v>-103779</v>
      </c>
      <c r="F17" s="5">
        <f t="shared" si="3"/>
        <v>96.4331904144076</v>
      </c>
    </row>
    <row r="18" spans="1:6" ht="24" customHeight="1">
      <c r="A18" s="65" t="s">
        <v>168</v>
      </c>
      <c r="B18" s="66" t="s">
        <v>68</v>
      </c>
      <c r="C18" s="67">
        <v>18800</v>
      </c>
      <c r="D18" s="67">
        <v>11300</v>
      </c>
      <c r="E18" s="7">
        <f t="shared" si="2"/>
        <v>-7500</v>
      </c>
      <c r="F18" s="5">
        <f t="shared" si="3"/>
        <v>60.1063829787234</v>
      </c>
    </row>
    <row r="19" spans="1:6" ht="13.5" customHeight="1">
      <c r="A19" s="65" t="s">
        <v>215</v>
      </c>
      <c r="B19" s="66" t="s">
        <v>216</v>
      </c>
      <c r="C19" s="67">
        <v>996100</v>
      </c>
      <c r="D19" s="67">
        <v>996100</v>
      </c>
      <c r="E19" s="7">
        <f t="shared" si="2"/>
        <v>0</v>
      </c>
      <c r="F19" s="5">
        <f t="shared" si="3"/>
        <v>100</v>
      </c>
    </row>
    <row r="20" spans="1:6" ht="25.5" customHeight="1">
      <c r="A20" s="65" t="s">
        <v>169</v>
      </c>
      <c r="B20" s="66" t="s">
        <v>217</v>
      </c>
      <c r="C20" s="67">
        <v>9297</v>
      </c>
      <c r="D20" s="67">
        <v>9200</v>
      </c>
      <c r="E20" s="7">
        <f t="shared" si="2"/>
        <v>-97</v>
      </c>
      <c r="F20" s="5">
        <f t="shared" si="3"/>
        <v>98.95665268366139</v>
      </c>
    </row>
    <row r="21" spans="1:6" ht="13.5" customHeight="1">
      <c r="A21" s="65" t="s">
        <v>170</v>
      </c>
      <c r="B21" s="66" t="s">
        <v>47</v>
      </c>
      <c r="C21" s="67">
        <v>289069</v>
      </c>
      <c r="D21" s="67">
        <v>234510</v>
      </c>
      <c r="E21" s="7">
        <f t="shared" si="2"/>
        <v>-54559</v>
      </c>
      <c r="F21" s="5">
        <f t="shared" si="3"/>
        <v>81.12595954599074</v>
      </c>
    </row>
    <row r="22" spans="1:6" ht="26.25" customHeight="1">
      <c r="A22" s="65" t="s">
        <v>101</v>
      </c>
      <c r="B22" s="66" t="s">
        <v>24</v>
      </c>
      <c r="C22" s="67">
        <v>125938</v>
      </c>
      <c r="D22" s="67">
        <v>125938</v>
      </c>
      <c r="E22" s="7">
        <f t="shared" si="2"/>
        <v>0</v>
      </c>
      <c r="F22" s="5">
        <f t="shared" si="3"/>
        <v>100</v>
      </c>
    </row>
    <row r="23" spans="1:6" ht="25.5" customHeight="1">
      <c r="A23" s="17" t="s">
        <v>78</v>
      </c>
      <c r="B23" s="22" t="s">
        <v>79</v>
      </c>
      <c r="C23" s="41">
        <f>C24</f>
        <v>7325121.16</v>
      </c>
      <c r="D23" s="41">
        <f>D24</f>
        <v>8654537.08</v>
      </c>
      <c r="E23" s="44">
        <f>E24</f>
        <v>1329415.92</v>
      </c>
      <c r="F23" s="45">
        <f>D23/C23*100</f>
        <v>118.1487226076135</v>
      </c>
    </row>
    <row r="24" spans="1:6" ht="25.5" customHeight="1">
      <c r="A24" s="17" t="s">
        <v>80</v>
      </c>
      <c r="B24" s="22" t="s">
        <v>179</v>
      </c>
      <c r="C24" s="41">
        <f>SUM(C25:C36)</f>
        <v>7325121.16</v>
      </c>
      <c r="D24" s="41">
        <f>SUM(D25:D36)</f>
        <v>8654537.08</v>
      </c>
      <c r="E24" s="68">
        <f>SUM(E25:E36)</f>
        <v>1329415.92</v>
      </c>
      <c r="F24" s="61">
        <f>D24/C24*100</f>
        <v>118.1487226076135</v>
      </c>
    </row>
    <row r="25" spans="1:6" ht="15" customHeight="1">
      <c r="A25" s="65" t="s">
        <v>103</v>
      </c>
      <c r="B25" s="66" t="s">
        <v>25</v>
      </c>
      <c r="C25" s="67">
        <v>4586598.2</v>
      </c>
      <c r="D25" s="67">
        <v>3543672.4299999997</v>
      </c>
      <c r="E25" s="7">
        <f aca="true" t="shared" si="4" ref="E25:E36">+D25-C25</f>
        <v>-1042925.7700000005</v>
      </c>
      <c r="F25" s="5">
        <f>+D25/C25*100</f>
        <v>77.2614533795439</v>
      </c>
    </row>
    <row r="26" spans="1:6" ht="20.25" customHeight="1">
      <c r="A26" s="65" t="s">
        <v>214</v>
      </c>
      <c r="B26" s="66" t="s">
        <v>64</v>
      </c>
      <c r="C26" s="67">
        <v>858373</v>
      </c>
      <c r="D26" s="67">
        <v>3187537.2</v>
      </c>
      <c r="E26" s="7">
        <f t="shared" si="4"/>
        <v>2329164.2</v>
      </c>
      <c r="F26" s="5">
        <f>+D26/C26*100</f>
        <v>371.34639603063005</v>
      </c>
    </row>
    <row r="27" spans="1:6" ht="25.5" customHeight="1">
      <c r="A27" s="65" t="s">
        <v>104</v>
      </c>
      <c r="B27" s="66" t="s">
        <v>54</v>
      </c>
      <c r="C27" s="67">
        <v>551117</v>
      </c>
      <c r="D27" s="67">
        <v>569963</v>
      </c>
      <c r="E27" s="7">
        <f t="shared" si="4"/>
        <v>18846</v>
      </c>
      <c r="F27" s="5">
        <f>+D27/C27*100</f>
        <v>103.4196005566876</v>
      </c>
    </row>
    <row r="28" spans="1:6" ht="15" customHeight="1">
      <c r="A28" s="65" t="s">
        <v>105</v>
      </c>
      <c r="B28" s="66" t="s">
        <v>26</v>
      </c>
      <c r="C28" s="67"/>
      <c r="D28" s="67">
        <v>33708.49</v>
      </c>
      <c r="E28" s="7">
        <f t="shared" si="4"/>
        <v>33708.49</v>
      </c>
      <c r="F28" s="5">
        <v>0</v>
      </c>
    </row>
    <row r="29" spans="1:6" ht="25.5" customHeight="1">
      <c r="A29" s="65" t="s">
        <v>107</v>
      </c>
      <c r="B29" s="66" t="s">
        <v>56</v>
      </c>
      <c r="C29" s="67"/>
      <c r="D29" s="67">
        <v>2380</v>
      </c>
      <c r="E29" s="7">
        <f t="shared" si="4"/>
        <v>2380</v>
      </c>
      <c r="F29" s="5">
        <v>0</v>
      </c>
    </row>
    <row r="30" spans="1:6" ht="25.5" customHeight="1">
      <c r="A30" s="65" t="s">
        <v>109</v>
      </c>
      <c r="B30" s="66" t="s">
        <v>58</v>
      </c>
      <c r="C30" s="67">
        <v>16910</v>
      </c>
      <c r="D30" s="67">
        <v>16910</v>
      </c>
      <c r="E30" s="7">
        <f t="shared" si="4"/>
        <v>0</v>
      </c>
      <c r="F30" s="5">
        <f aca="true" t="shared" si="5" ref="F30:F35">+D30/C30*100</f>
        <v>100</v>
      </c>
    </row>
    <row r="31" spans="1:6" ht="39.75" customHeight="1">
      <c r="A31" s="65" t="s">
        <v>218</v>
      </c>
      <c r="B31" s="66" t="s">
        <v>203</v>
      </c>
      <c r="C31" s="67">
        <v>63410</v>
      </c>
      <c r="D31" s="67">
        <v>63087.6</v>
      </c>
      <c r="E31" s="7">
        <f t="shared" si="4"/>
        <v>-322.40000000000146</v>
      </c>
      <c r="F31" s="5">
        <f t="shared" si="5"/>
        <v>99.49156284497714</v>
      </c>
    </row>
    <row r="32" spans="1:6" ht="41.25" customHeight="1">
      <c r="A32" s="65" t="s">
        <v>219</v>
      </c>
      <c r="B32" s="66" t="s">
        <v>220</v>
      </c>
      <c r="C32" s="67">
        <v>570700</v>
      </c>
      <c r="D32" s="67">
        <v>567788.4</v>
      </c>
      <c r="E32" s="7">
        <f t="shared" si="4"/>
        <v>-2911.5999999999767</v>
      </c>
      <c r="F32" s="5">
        <f t="shared" si="5"/>
        <v>99.48981951988786</v>
      </c>
    </row>
    <row r="33" spans="1:6" ht="48" customHeight="1">
      <c r="A33" s="65" t="s">
        <v>198</v>
      </c>
      <c r="B33" s="66" t="s">
        <v>233</v>
      </c>
      <c r="C33" s="67">
        <v>228401</v>
      </c>
      <c r="D33" s="67">
        <v>225890</v>
      </c>
      <c r="E33" s="7">
        <f t="shared" si="4"/>
        <v>-2511</v>
      </c>
      <c r="F33" s="5">
        <f t="shared" si="5"/>
        <v>98.90061777312708</v>
      </c>
    </row>
    <row r="34" spans="1:6" ht="25.5" customHeight="1">
      <c r="A34" s="65" t="s">
        <v>199</v>
      </c>
      <c r="B34" s="66" t="s">
        <v>201</v>
      </c>
      <c r="C34" s="67">
        <v>124507</v>
      </c>
      <c r="D34" s="67">
        <v>124014</v>
      </c>
      <c r="E34" s="7">
        <f t="shared" si="4"/>
        <v>-493</v>
      </c>
      <c r="F34" s="5">
        <f t="shared" si="5"/>
        <v>99.60403832716233</v>
      </c>
    </row>
    <row r="35" spans="1:6" ht="25.5" customHeight="1">
      <c r="A35" s="65" t="s">
        <v>110</v>
      </c>
      <c r="B35" s="66" t="s">
        <v>59</v>
      </c>
      <c r="C35" s="67">
        <v>241958.96</v>
      </c>
      <c r="D35" s="67">
        <v>238744.96</v>
      </c>
      <c r="E35" s="7">
        <f t="shared" si="4"/>
        <v>-3214</v>
      </c>
      <c r="F35" s="5">
        <f t="shared" si="5"/>
        <v>98.67167556018592</v>
      </c>
    </row>
    <row r="36" spans="1:6" ht="40.5" customHeight="1">
      <c r="A36" s="65" t="s">
        <v>186</v>
      </c>
      <c r="B36" s="66" t="s">
        <v>188</v>
      </c>
      <c r="C36" s="67">
        <v>83146</v>
      </c>
      <c r="D36" s="67">
        <v>80841</v>
      </c>
      <c r="E36" s="7">
        <f t="shared" si="4"/>
        <v>-2305</v>
      </c>
      <c r="F36" s="5">
        <f>+D36/C36*100</f>
        <v>97.22776802251461</v>
      </c>
    </row>
    <row r="37" spans="1:6" ht="25.5">
      <c r="A37" s="39" t="s">
        <v>112</v>
      </c>
      <c r="B37" s="22" t="s">
        <v>230</v>
      </c>
      <c r="C37" s="41">
        <f>C38</f>
        <v>4171140.73</v>
      </c>
      <c r="D37" s="42">
        <f>D38</f>
        <v>4219919.390000001</v>
      </c>
      <c r="E37" s="44">
        <f>E38</f>
        <v>48778.66</v>
      </c>
      <c r="F37" s="45">
        <f>F38</f>
        <v>101.16943213277776</v>
      </c>
    </row>
    <row r="38" spans="1:6" ht="25.5">
      <c r="A38" s="39" t="s">
        <v>113</v>
      </c>
      <c r="B38" s="22" t="s">
        <v>231</v>
      </c>
      <c r="C38" s="41">
        <f>SUM(C39:C43)</f>
        <v>4171140.73</v>
      </c>
      <c r="D38" s="41">
        <f>SUM(D39:D43)</f>
        <v>4219919.390000001</v>
      </c>
      <c r="E38" s="41">
        <f>SUM(E39:E43)</f>
        <v>48778.66</v>
      </c>
      <c r="F38" s="61">
        <f>D38/C38*100</f>
        <v>101.16943213277776</v>
      </c>
    </row>
    <row r="39" spans="1:6" ht="25.5">
      <c r="A39" s="65" t="s">
        <v>114</v>
      </c>
      <c r="B39" s="66" t="s">
        <v>53</v>
      </c>
      <c r="C39" s="67">
        <v>100834</v>
      </c>
      <c r="D39" s="67">
        <v>100834</v>
      </c>
      <c r="E39" s="7">
        <f>+D39-C39</f>
        <v>0</v>
      </c>
      <c r="F39" s="5">
        <f>+D39/C39*100</f>
        <v>100</v>
      </c>
    </row>
    <row r="40" spans="1:6" ht="38.25">
      <c r="A40" s="65" t="s">
        <v>120</v>
      </c>
      <c r="B40" s="66" t="s">
        <v>32</v>
      </c>
      <c r="C40" s="67">
        <v>143700</v>
      </c>
      <c r="D40" s="67">
        <v>139306.65000000002</v>
      </c>
      <c r="E40" s="7">
        <f>+D40-C40</f>
        <v>-4393.349999999977</v>
      </c>
      <c r="F40" s="5">
        <f>+D40/C40*100</f>
        <v>96.9426931106472</v>
      </c>
    </row>
    <row r="41" spans="1:6" ht="25.5">
      <c r="A41" s="65" t="s">
        <v>121</v>
      </c>
      <c r="B41" s="66" t="s">
        <v>33</v>
      </c>
      <c r="C41" s="67">
        <v>56500</v>
      </c>
      <c r="D41" s="67">
        <v>109672.01999999999</v>
      </c>
      <c r="E41" s="7">
        <f>+D41-C41</f>
        <v>53172.01999999999</v>
      </c>
      <c r="F41" s="5">
        <f>+D41/C41*100</f>
        <v>194.10976991150443</v>
      </c>
    </row>
    <row r="42" spans="1:6" ht="51">
      <c r="A42" s="65" t="s">
        <v>221</v>
      </c>
      <c r="B42" s="66" t="s">
        <v>222</v>
      </c>
      <c r="C42" s="67">
        <v>1189527.73</v>
      </c>
      <c r="D42" s="67">
        <v>1189527.72</v>
      </c>
      <c r="E42" s="7">
        <f>+D42-C42</f>
        <v>-0.010000000009313226</v>
      </c>
      <c r="F42" s="5">
        <f>+D42/C42*100</f>
        <v>99.99999915933023</v>
      </c>
    </row>
    <row r="43" spans="1:6" ht="51">
      <c r="A43" s="65" t="s">
        <v>223</v>
      </c>
      <c r="B43" s="66" t="s">
        <v>206</v>
      </c>
      <c r="C43" s="67">
        <v>2680579</v>
      </c>
      <c r="D43" s="67">
        <v>2680579</v>
      </c>
      <c r="E43" s="7">
        <f>+D43-C43</f>
        <v>0</v>
      </c>
      <c r="F43" s="5">
        <f>+D43/C43*100</f>
        <v>100</v>
      </c>
    </row>
    <row r="44" spans="1:6" ht="25.5">
      <c r="A44" s="17" t="s">
        <v>129</v>
      </c>
      <c r="B44" s="22" t="s">
        <v>130</v>
      </c>
      <c r="C44" s="41">
        <f>C45</f>
        <v>1750016</v>
      </c>
      <c r="D44" s="42">
        <f>D45</f>
        <v>1873430.3499999999</v>
      </c>
      <c r="E44" s="44">
        <f>E45</f>
        <v>123414.35000000005</v>
      </c>
      <c r="F44" s="45">
        <f>F45</f>
        <v>690.288179244164</v>
      </c>
    </row>
    <row r="45" spans="1:6" ht="25.5">
      <c r="A45" s="17" t="s">
        <v>132</v>
      </c>
      <c r="B45" s="22" t="s">
        <v>131</v>
      </c>
      <c r="C45" s="41">
        <f>SUM(C46:C50)</f>
        <v>1750016</v>
      </c>
      <c r="D45" s="41">
        <f>SUM(D46:D50)</f>
        <v>1873430.3499999999</v>
      </c>
      <c r="E45" s="41">
        <f>SUM(E46:E50)</f>
        <v>123414.35000000005</v>
      </c>
      <c r="F45" s="41">
        <f>SUM(F46:F50)</f>
        <v>690.288179244164</v>
      </c>
    </row>
    <row r="46" spans="1:6" ht="13.5" customHeight="1">
      <c r="A46" s="65" t="s">
        <v>134</v>
      </c>
      <c r="B46" s="66" t="s">
        <v>63</v>
      </c>
      <c r="C46" s="67">
        <v>1182683</v>
      </c>
      <c r="D46" s="67">
        <v>1138763.53</v>
      </c>
      <c r="E46" s="7">
        <f>+D46-C46</f>
        <v>-43919.46999999997</v>
      </c>
      <c r="F46" s="5">
        <f>+D46/C46*100</f>
        <v>96.28645461209808</v>
      </c>
    </row>
    <row r="47" spans="1:6" ht="13.5" customHeight="1">
      <c r="A47" s="65" t="s">
        <v>136</v>
      </c>
      <c r="B47" s="66" t="s">
        <v>37</v>
      </c>
      <c r="C47" s="67">
        <v>78852</v>
      </c>
      <c r="D47" s="67">
        <v>228494.42</v>
      </c>
      <c r="E47" s="7">
        <f>+D47-C47</f>
        <v>149642.42</v>
      </c>
      <c r="F47" s="5">
        <f>+D47/C47*100</f>
        <v>289.7763151220007</v>
      </c>
    </row>
    <row r="48" spans="1:6" ht="13.5" customHeight="1">
      <c r="A48" s="65" t="s">
        <v>137</v>
      </c>
      <c r="B48" s="66" t="s">
        <v>38</v>
      </c>
      <c r="C48" s="67">
        <v>77000</v>
      </c>
      <c r="D48" s="67">
        <v>58638.79</v>
      </c>
      <c r="E48" s="7">
        <f>+D48-C48</f>
        <v>-18361.21</v>
      </c>
      <c r="F48" s="5">
        <f>+D48/C48*100</f>
        <v>76.15427272727273</v>
      </c>
    </row>
    <row r="49" spans="1:6" ht="27.75" customHeight="1">
      <c r="A49" s="65" t="s">
        <v>138</v>
      </c>
      <c r="B49" s="66" t="s">
        <v>39</v>
      </c>
      <c r="C49" s="67">
        <v>400881</v>
      </c>
      <c r="D49" s="67">
        <v>434856.44</v>
      </c>
      <c r="E49" s="7">
        <f>+D49-C49</f>
        <v>33975.44</v>
      </c>
      <c r="F49" s="5">
        <f>+D49/C49*100</f>
        <v>108.47519338656608</v>
      </c>
    </row>
    <row r="50" spans="1:6" ht="13.5" customHeight="1">
      <c r="A50" s="65" t="s">
        <v>139</v>
      </c>
      <c r="B50" s="66" t="s">
        <v>40</v>
      </c>
      <c r="C50" s="67">
        <v>10600</v>
      </c>
      <c r="D50" s="67">
        <v>12677.17</v>
      </c>
      <c r="E50" s="7">
        <f>+D50-C50</f>
        <v>2077.17</v>
      </c>
      <c r="F50" s="5">
        <f>+D50/C50*100</f>
        <v>119.59594339622642</v>
      </c>
    </row>
    <row r="51" spans="1:6" ht="25.5">
      <c r="A51" s="17" t="s">
        <v>142</v>
      </c>
      <c r="B51" s="22" t="s">
        <v>140</v>
      </c>
      <c r="C51" s="41">
        <f>C52</f>
        <v>42301353</v>
      </c>
      <c r="D51" s="42">
        <f>D52</f>
        <v>24845442.259999998</v>
      </c>
      <c r="E51" s="44">
        <f>E52</f>
        <v>-17455910.74</v>
      </c>
      <c r="F51" s="45">
        <f>F52</f>
        <v>58.73439145078881</v>
      </c>
    </row>
    <row r="52" spans="1:6" ht="26.25" customHeight="1">
      <c r="A52" s="17" t="s">
        <v>143</v>
      </c>
      <c r="B52" s="22" t="s">
        <v>141</v>
      </c>
      <c r="C52" s="41">
        <f>SUM(C53:C65)</f>
        <v>42301353</v>
      </c>
      <c r="D52" s="41">
        <f>SUM(D53:D65)</f>
        <v>24845442.259999998</v>
      </c>
      <c r="E52" s="41">
        <f>SUM(E53:E65)</f>
        <v>-17455910.74</v>
      </c>
      <c r="F52" s="61">
        <f>D52/C52*100</f>
        <v>58.73439145078881</v>
      </c>
    </row>
    <row r="53" spans="1:6" ht="39.75" customHeight="1">
      <c r="A53" s="65" t="s">
        <v>144</v>
      </c>
      <c r="B53" s="66" t="s">
        <v>6</v>
      </c>
      <c r="C53" s="67">
        <f>26756+7505</f>
        <v>34261</v>
      </c>
      <c r="D53" s="67">
        <v>7496.1</v>
      </c>
      <c r="E53" s="7">
        <f>+D53-C53</f>
        <v>-26764.9</v>
      </c>
      <c r="F53" s="5">
        <f>+D53/C53*100</f>
        <v>21.879396398237063</v>
      </c>
    </row>
    <row r="54" spans="1:6" ht="15" customHeight="1">
      <c r="A54" s="65" t="s">
        <v>171</v>
      </c>
      <c r="B54" s="66" t="s">
        <v>25</v>
      </c>
      <c r="C54" s="67">
        <v>1137567</v>
      </c>
      <c r="D54" s="67">
        <v>1137566.93</v>
      </c>
      <c r="E54" s="7">
        <f>+D54-C54</f>
        <v>-0.07000000006519258</v>
      </c>
      <c r="F54" s="5">
        <f>+D54/C54*100</f>
        <v>99.99999384651629</v>
      </c>
    </row>
    <row r="55" spans="1:6" ht="25.5" customHeight="1">
      <c r="A55" s="65" t="s">
        <v>146</v>
      </c>
      <c r="B55" s="66" t="s">
        <v>64</v>
      </c>
      <c r="C55" s="67">
        <v>6560992</v>
      </c>
      <c r="D55" s="67">
        <v>6550489.38</v>
      </c>
      <c r="E55" s="7">
        <f>+D55-C55</f>
        <v>-10502.620000000112</v>
      </c>
      <c r="F55" s="5">
        <f>+D55/C55*100</f>
        <v>99.83992329208753</v>
      </c>
    </row>
    <row r="56" spans="1:6" ht="24" customHeight="1">
      <c r="A56" s="65" t="s">
        <v>172</v>
      </c>
      <c r="B56" s="66" t="s">
        <v>54</v>
      </c>
      <c r="C56" s="67">
        <v>9007287</v>
      </c>
      <c r="D56" s="67">
        <v>4046197.37</v>
      </c>
      <c r="E56" s="7">
        <f aca="true" t="shared" si="6" ref="E56:E63">+D56-C56</f>
        <v>-4961089.63</v>
      </c>
      <c r="F56" s="5">
        <f aca="true" t="shared" si="7" ref="F56:F63">+D56/C56*100</f>
        <v>44.92137721380478</v>
      </c>
    </row>
    <row r="57" spans="1:6" ht="15" customHeight="1">
      <c r="A57" s="65" t="s">
        <v>173</v>
      </c>
      <c r="B57" s="66" t="s">
        <v>8</v>
      </c>
      <c r="C57" s="67">
        <v>719139</v>
      </c>
      <c r="D57" s="67">
        <v>648576</v>
      </c>
      <c r="E57" s="7">
        <f t="shared" si="6"/>
        <v>-70563</v>
      </c>
      <c r="F57" s="5">
        <f t="shared" si="7"/>
        <v>90.18784963685741</v>
      </c>
    </row>
    <row r="58" spans="1:6" ht="24" customHeight="1">
      <c r="A58" s="65" t="s">
        <v>148</v>
      </c>
      <c r="B58" s="66" t="s">
        <v>39</v>
      </c>
      <c r="C58" s="67">
        <v>1792043</v>
      </c>
      <c r="D58" s="67">
        <v>1791587.0899999999</v>
      </c>
      <c r="E58" s="7">
        <f t="shared" si="6"/>
        <v>-455.910000000149</v>
      </c>
      <c r="F58" s="5">
        <f t="shared" si="7"/>
        <v>99.97455920421552</v>
      </c>
    </row>
    <row r="59" spans="1:6" ht="15" customHeight="1">
      <c r="A59" s="65" t="s">
        <v>149</v>
      </c>
      <c r="B59" s="66" t="s">
        <v>17</v>
      </c>
      <c r="C59" s="67">
        <v>58000</v>
      </c>
      <c r="D59" s="67">
        <v>8000</v>
      </c>
      <c r="E59" s="7">
        <f t="shared" si="6"/>
        <v>-50000</v>
      </c>
      <c r="F59" s="5">
        <f t="shared" si="7"/>
        <v>13.793103448275861</v>
      </c>
    </row>
    <row r="60" spans="1:6" ht="15" customHeight="1">
      <c r="A60" s="65" t="s">
        <v>174</v>
      </c>
      <c r="B60" s="66" t="s">
        <v>69</v>
      </c>
      <c r="C60" s="67">
        <f>7282168+144242+1900000+10000000</f>
        <v>19326410</v>
      </c>
      <c r="D60" s="67">
        <v>8097650.43</v>
      </c>
      <c r="E60" s="7">
        <f t="shared" si="6"/>
        <v>-11228759.57</v>
      </c>
      <c r="F60" s="5">
        <f t="shared" si="7"/>
        <v>41.899403096591655</v>
      </c>
    </row>
    <row r="61" spans="1:6" ht="15" customHeight="1">
      <c r="A61" s="65" t="s">
        <v>224</v>
      </c>
      <c r="B61" s="66" t="s">
        <v>70</v>
      </c>
      <c r="C61" s="67">
        <v>103600</v>
      </c>
      <c r="D61" s="67">
        <v>71163.11</v>
      </c>
      <c r="E61" s="7">
        <f t="shared" si="6"/>
        <v>-32436.89</v>
      </c>
      <c r="F61" s="5">
        <f t="shared" si="7"/>
        <v>68.69026061776063</v>
      </c>
    </row>
    <row r="62" spans="1:6" ht="15" customHeight="1">
      <c r="A62" s="65" t="s">
        <v>175</v>
      </c>
      <c r="B62" s="66" t="s">
        <v>71</v>
      </c>
      <c r="C62" s="67">
        <v>259963</v>
      </c>
      <c r="D62" s="67">
        <v>259009.63</v>
      </c>
      <c r="E62" s="7">
        <f t="shared" si="6"/>
        <v>-953.3699999999953</v>
      </c>
      <c r="F62" s="5">
        <f t="shared" si="7"/>
        <v>99.63326704184826</v>
      </c>
    </row>
    <row r="63" spans="1:6" ht="15" customHeight="1">
      <c r="A63" s="65" t="s">
        <v>176</v>
      </c>
      <c r="B63" s="66" t="s">
        <v>72</v>
      </c>
      <c r="C63" s="67">
        <v>9754</v>
      </c>
      <c r="D63" s="67">
        <v>0</v>
      </c>
      <c r="E63" s="7">
        <f t="shared" si="6"/>
        <v>-9754</v>
      </c>
      <c r="F63" s="5">
        <f t="shared" si="7"/>
        <v>0</v>
      </c>
    </row>
    <row r="64" spans="1:6" ht="25.5" customHeight="1">
      <c r="A64" s="65" t="s">
        <v>177</v>
      </c>
      <c r="B64" s="66" t="s">
        <v>46</v>
      </c>
      <c r="C64" s="67">
        <f>1240388+20160</f>
        <v>1260548</v>
      </c>
      <c r="D64" s="67">
        <v>258196.22</v>
      </c>
      <c r="E64" s="7">
        <f>+D64-C64</f>
        <v>-1002351.78</v>
      </c>
      <c r="F64" s="5">
        <f>+D64/C64*100</f>
        <v>20.48285507572897</v>
      </c>
    </row>
    <row r="65" spans="1:6" ht="25.5">
      <c r="A65" s="65" t="s">
        <v>178</v>
      </c>
      <c r="B65" s="66" t="s">
        <v>20</v>
      </c>
      <c r="C65" s="67">
        <f>58208+1973581</f>
        <v>2031789</v>
      </c>
      <c r="D65" s="67">
        <v>1969510</v>
      </c>
      <c r="E65" s="7">
        <f>+D65-C65</f>
        <v>-62279</v>
      </c>
      <c r="F65" s="5">
        <f>+D65/C65*100</f>
        <v>96.93477029356887</v>
      </c>
    </row>
    <row r="66" spans="1:6" ht="17.25" customHeight="1">
      <c r="A66" s="19">
        <v>3100000</v>
      </c>
      <c r="B66" s="22" t="s">
        <v>195</v>
      </c>
      <c r="C66" s="60">
        <f aca="true" t="shared" si="8" ref="C66:F67">SUM(C67)</f>
        <v>104000</v>
      </c>
      <c r="D66" s="60">
        <f t="shared" si="8"/>
        <v>25001</v>
      </c>
      <c r="E66" s="60">
        <f t="shared" si="8"/>
        <v>0</v>
      </c>
      <c r="F66" s="60">
        <f t="shared" si="8"/>
        <v>0</v>
      </c>
    </row>
    <row r="67" spans="1:6" ht="25.5">
      <c r="A67" s="19">
        <v>3110000</v>
      </c>
      <c r="B67" s="22" t="s">
        <v>232</v>
      </c>
      <c r="C67" s="59">
        <f t="shared" si="8"/>
        <v>104000</v>
      </c>
      <c r="D67" s="59">
        <f t="shared" si="8"/>
        <v>25001</v>
      </c>
      <c r="E67" s="59">
        <f t="shared" si="8"/>
        <v>0</v>
      </c>
      <c r="F67" s="59">
        <f t="shared" si="8"/>
        <v>0</v>
      </c>
    </row>
    <row r="68" spans="1:6" ht="25.5">
      <c r="A68" s="19">
        <v>3110160</v>
      </c>
      <c r="B68" s="9" t="s">
        <v>53</v>
      </c>
      <c r="C68" s="53">
        <v>104000</v>
      </c>
      <c r="D68" s="53">
        <v>25001</v>
      </c>
      <c r="E68" s="7"/>
      <c r="F68" s="5"/>
    </row>
    <row r="69" spans="1:6" ht="25.5">
      <c r="A69" s="17" t="s">
        <v>154</v>
      </c>
      <c r="B69" s="22" t="s">
        <v>155</v>
      </c>
      <c r="C69" s="23">
        <f>C70</f>
        <v>9168336</v>
      </c>
      <c r="D69" s="23">
        <f>D70</f>
        <v>9143807.83</v>
      </c>
      <c r="E69" s="23">
        <f>E70</f>
        <v>-24528.169999999925</v>
      </c>
      <c r="F69" s="24">
        <f>F70</f>
        <v>99.7324686835212</v>
      </c>
    </row>
    <row r="70" spans="1:6" ht="25.5">
      <c r="A70" s="17" t="s">
        <v>157</v>
      </c>
      <c r="B70" s="22" t="s">
        <v>156</v>
      </c>
      <c r="C70" s="23">
        <f>SUM(C71)</f>
        <v>9168336</v>
      </c>
      <c r="D70" s="23">
        <f>D71</f>
        <v>9143807.83</v>
      </c>
      <c r="E70" s="23">
        <f>D70-C70</f>
        <v>-24528.169999999925</v>
      </c>
      <c r="F70" s="24">
        <f>D70/C70*100</f>
        <v>99.7324686835212</v>
      </c>
    </row>
    <row r="71" spans="1:6" ht="12.75">
      <c r="A71" s="19" t="s">
        <v>204</v>
      </c>
      <c r="B71" s="9" t="s">
        <v>205</v>
      </c>
      <c r="C71" s="53">
        <v>9168336</v>
      </c>
      <c r="D71" s="53">
        <v>9143807.83</v>
      </c>
      <c r="E71" s="7">
        <f>+D71-C71</f>
        <v>-24528.169999999925</v>
      </c>
      <c r="F71" s="5">
        <v>0</v>
      </c>
    </row>
    <row r="72" spans="1:6" ht="15.75" customHeight="1">
      <c r="A72" s="33"/>
      <c r="B72" s="57" t="s">
        <v>164</v>
      </c>
      <c r="C72" s="43">
        <f>C5+C23+C37+C44+C51+C66+C69</f>
        <v>77534864.85</v>
      </c>
      <c r="D72" s="43">
        <f>D5+D23+D37+D44+D51+D66+D69</f>
        <v>60894619.239999995</v>
      </c>
      <c r="E72" s="44">
        <f>D72-C72</f>
        <v>-16640245.61</v>
      </c>
      <c r="F72" s="45">
        <f>+D72/C72*100</f>
        <v>78.53837026453526</v>
      </c>
    </row>
    <row r="73" ht="8.25" customHeight="1"/>
    <row r="74" spans="1:5" ht="18.75">
      <c r="A74" s="75" t="s">
        <v>228</v>
      </c>
      <c r="B74" s="76"/>
      <c r="C74" s="77"/>
      <c r="D74" s="78" t="s">
        <v>184</v>
      </c>
      <c r="E74" s="78"/>
    </row>
    <row r="75" spans="1:5" ht="18.75">
      <c r="A75" s="75" t="s">
        <v>44</v>
      </c>
      <c r="B75" s="76"/>
      <c r="C75" s="77"/>
      <c r="D75" s="77"/>
      <c r="E75" s="78"/>
    </row>
    <row r="76" spans="1:5" ht="4.5" customHeight="1">
      <c r="A76" s="75"/>
      <c r="B76" s="76"/>
      <c r="C76" s="77"/>
      <c r="D76" s="77"/>
      <c r="E76" s="78"/>
    </row>
    <row r="77" spans="1:5" ht="17.25" customHeight="1">
      <c r="A77" s="79" t="s">
        <v>42</v>
      </c>
      <c r="B77" s="76"/>
      <c r="C77" s="80"/>
      <c r="D77" s="80"/>
      <c r="E77" s="80"/>
    </row>
    <row r="78" spans="1:5" ht="15.75" customHeight="1">
      <c r="A78" s="81" t="s">
        <v>43</v>
      </c>
      <c r="B78" s="81"/>
      <c r="C78" s="80"/>
      <c r="D78" s="80"/>
      <c r="E78" s="80"/>
    </row>
    <row r="79" spans="1:5" ht="18.75">
      <c r="A79" s="81" t="s">
        <v>44</v>
      </c>
      <c r="B79" s="81"/>
      <c r="C79" s="80"/>
      <c r="D79" s="80" t="s">
        <v>51</v>
      </c>
      <c r="E79" s="81"/>
    </row>
  </sheetData>
  <sheetProtection/>
  <mergeCells count="1">
    <mergeCell ref="A2:L2"/>
  </mergeCells>
  <printOptions/>
  <pageMargins left="1.062992125984252" right="0.1968503937007874" top="0.7874015748031497" bottom="0.7874015748031497" header="0.6299212598425197" footer="0.5118110236220472"/>
  <pageSetup horizontalDpi="600" verticalDpi="600" orientation="portrait" paperSize="9" scale="79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2022-01-20T15:01:58Z</cp:lastPrinted>
  <dcterms:created xsi:type="dcterms:W3CDTF">2015-04-15T06:48:28Z</dcterms:created>
  <dcterms:modified xsi:type="dcterms:W3CDTF">2022-01-20T15:02:17Z</dcterms:modified>
  <cp:category/>
  <cp:version/>
  <cp:contentType/>
  <cp:contentStatus/>
</cp:coreProperties>
</file>